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8dac08c2defd83/Documents/TenSquare Portfolio Facility Projects/Stride Academy/"/>
    </mc:Choice>
  </mc:AlternateContent>
  <xr:revisionPtr revIDLastSave="0" documentId="8_{2CCB9299-EA4B-45B1-A617-62A65D2076F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ources and Uses" sheetId="27" r:id="rId1"/>
    <sheet name="Pro-Forma" sheetId="10" r:id="rId2"/>
    <sheet name="Project Budget" sheetId="11" r:id="rId3"/>
    <sheet name="Land Cost" sheetId="29" r:id="rId4"/>
    <sheet name="Student Projections" sheetId="21" r:id="rId5"/>
  </sheets>
  <definedNames>
    <definedName name="_xlnm.Print_Area" localSheetId="4">'Student Projections'!$A$1:$R$22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7" i="11" l="1"/>
  <c r="H91" i="11"/>
  <c r="J10" i="10"/>
  <c r="D23" i="10"/>
  <c r="G18" i="10"/>
  <c r="H86" i="11"/>
  <c r="H90" i="11"/>
  <c r="H17" i="11"/>
  <c r="X20" i="21" l="1"/>
  <c r="V20" i="21"/>
  <c r="T20" i="21"/>
  <c r="R20" i="21"/>
  <c r="J29" i="10" s="1"/>
  <c r="Y19" i="21"/>
  <c r="W19" i="21"/>
  <c r="U19" i="21"/>
  <c r="S19" i="21"/>
  <c r="Y18" i="21"/>
  <c r="W18" i="21"/>
  <c r="U18" i="21"/>
  <c r="S18" i="21"/>
  <c r="Y17" i="21"/>
  <c r="W17" i="21"/>
  <c r="U17" i="21"/>
  <c r="S17" i="21"/>
  <c r="Y16" i="21"/>
  <c r="W16" i="21"/>
  <c r="U16" i="21"/>
  <c r="S16" i="21"/>
  <c r="Y15" i="21"/>
  <c r="W15" i="21"/>
  <c r="U15" i="21"/>
  <c r="S15" i="21"/>
  <c r="Y14" i="21"/>
  <c r="W14" i="21"/>
  <c r="U14" i="21"/>
  <c r="S14" i="21"/>
  <c r="Y13" i="21"/>
  <c r="W13" i="21"/>
  <c r="U13" i="21"/>
  <c r="S13" i="21"/>
  <c r="Y12" i="21"/>
  <c r="W12" i="21"/>
  <c r="U12" i="21"/>
  <c r="S12" i="21"/>
  <c r="Y11" i="21"/>
  <c r="W11" i="21"/>
  <c r="U11" i="21"/>
  <c r="S11" i="21"/>
  <c r="Y10" i="21"/>
  <c r="W10" i="21"/>
  <c r="U10" i="21"/>
  <c r="S10" i="21"/>
  <c r="Y9" i="21"/>
  <c r="W9" i="21"/>
  <c r="U9" i="21"/>
  <c r="S9" i="21"/>
  <c r="Y8" i="21"/>
  <c r="W8" i="21"/>
  <c r="U8" i="21"/>
  <c r="S8" i="21"/>
  <c r="Y7" i="21"/>
  <c r="W7" i="21"/>
  <c r="U7" i="21"/>
  <c r="S7" i="21"/>
  <c r="Y6" i="21"/>
  <c r="W6" i="21"/>
  <c r="W20" i="21" s="1"/>
  <c r="U6" i="21"/>
  <c r="U20" i="21" s="1"/>
  <c r="S6" i="21"/>
  <c r="J27" i="10"/>
  <c r="I27" i="10"/>
  <c r="H27" i="10"/>
  <c r="Q19" i="21"/>
  <c r="O19" i="21"/>
  <c r="Q18" i="21"/>
  <c r="O18" i="21"/>
  <c r="Q17" i="21"/>
  <c r="O17" i="21"/>
  <c r="Q16" i="21"/>
  <c r="O16" i="21"/>
  <c r="P20" i="21"/>
  <c r="I29" i="10" s="1"/>
  <c r="N20" i="21"/>
  <c r="Q15" i="21"/>
  <c r="O15" i="21"/>
  <c r="Q14" i="21"/>
  <c r="O14" i="21"/>
  <c r="Q13" i="21"/>
  <c r="O13" i="21"/>
  <c r="Q12" i="21"/>
  <c r="O12" i="21"/>
  <c r="Q11" i="21"/>
  <c r="O11" i="21"/>
  <c r="Q10" i="21"/>
  <c r="O10" i="21"/>
  <c r="Q9" i="21"/>
  <c r="O9" i="21"/>
  <c r="Q8" i="21"/>
  <c r="O8" i="21"/>
  <c r="Q7" i="21"/>
  <c r="O7" i="21"/>
  <c r="Q6" i="21"/>
  <c r="O6" i="21"/>
  <c r="H20" i="21"/>
  <c r="F20" i="21"/>
  <c r="D20" i="21"/>
  <c r="I19" i="21"/>
  <c r="G19" i="21"/>
  <c r="E19" i="21"/>
  <c r="I18" i="21"/>
  <c r="G18" i="21"/>
  <c r="E18" i="21"/>
  <c r="I17" i="21"/>
  <c r="G17" i="21"/>
  <c r="E17" i="21"/>
  <c r="I16" i="21"/>
  <c r="G16" i="21"/>
  <c r="E16" i="21"/>
  <c r="I15" i="21"/>
  <c r="G15" i="21"/>
  <c r="E15" i="21"/>
  <c r="I14" i="21"/>
  <c r="G14" i="21"/>
  <c r="E14" i="21"/>
  <c r="I13" i="21"/>
  <c r="G13" i="21"/>
  <c r="E13" i="21"/>
  <c r="I12" i="21"/>
  <c r="G12" i="21"/>
  <c r="E12" i="21"/>
  <c r="I11" i="21"/>
  <c r="G11" i="21"/>
  <c r="E11" i="21"/>
  <c r="I10" i="21"/>
  <c r="G10" i="21"/>
  <c r="E10" i="21"/>
  <c r="I9" i="21"/>
  <c r="G9" i="21"/>
  <c r="E9" i="21"/>
  <c r="I8" i="21"/>
  <c r="G8" i="21"/>
  <c r="E8" i="21"/>
  <c r="I7" i="21"/>
  <c r="G7" i="21"/>
  <c r="E7" i="21"/>
  <c r="I6" i="21"/>
  <c r="G6" i="21"/>
  <c r="E6" i="21"/>
  <c r="Y20" i="21" l="1"/>
  <c r="S20" i="21"/>
  <c r="J30" i="10" s="1"/>
  <c r="J32" i="10" s="1"/>
  <c r="H29" i="10"/>
  <c r="Q20" i="21"/>
  <c r="I30" i="10" s="1"/>
  <c r="I32" i="10" s="1"/>
  <c r="O20" i="21"/>
  <c r="H30" i="10" s="1"/>
  <c r="H32" i="10" s="1"/>
  <c r="I20" i="21"/>
  <c r="G20" i="21"/>
  <c r="E20" i="21"/>
  <c r="J31" i="10" l="1"/>
  <c r="H31" i="10"/>
  <c r="I31" i="10" l="1"/>
  <c r="N25" i="11" l="1"/>
  <c r="M29" i="10"/>
  <c r="C20" i="10"/>
  <c r="F11" i="27" s="1"/>
  <c r="M17" i="11"/>
  <c r="N17" i="11" s="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E30" i="10"/>
  <c r="C19" i="10"/>
  <c r="F10" i="27" s="1"/>
  <c r="C21" i="10"/>
  <c r="F12" i="27" s="1"/>
  <c r="G20" i="10"/>
  <c r="G21" i="10" s="1"/>
  <c r="J20" i="10"/>
  <c r="J21" i="10" s="1"/>
  <c r="D30" i="10"/>
  <c r="C30" i="10"/>
  <c r="K16" i="11"/>
  <c r="K24" i="11"/>
  <c r="K31" i="11"/>
  <c r="K39" i="11"/>
  <c r="K51" i="11"/>
  <c r="K75" i="11"/>
  <c r="K83" i="11"/>
  <c r="K102" i="11"/>
  <c r="K99" i="11" s="1"/>
  <c r="E11" i="27"/>
  <c r="E12" i="27"/>
  <c r="H83" i="11"/>
  <c r="H31" i="11"/>
  <c r="H39" i="11"/>
  <c r="G27" i="10"/>
  <c r="C29" i="10"/>
  <c r="D29" i="10"/>
  <c r="E29" i="10"/>
  <c r="J20" i="21"/>
  <c r="F29" i="10" s="1"/>
  <c r="L20" i="21"/>
  <c r="G29" i="10" s="1"/>
  <c r="C27" i="10"/>
  <c r="B19" i="10"/>
  <c r="E10" i="27" s="1"/>
  <c r="H102" i="11"/>
  <c r="F27" i="10"/>
  <c r="E27" i="10"/>
  <c r="D27" i="10"/>
  <c r="S1" i="11"/>
  <c r="F4" i="27" s="1"/>
  <c r="H18" i="11"/>
  <c r="H19" i="11"/>
  <c r="M19" i="11" s="1"/>
  <c r="N19" i="11" s="1"/>
  <c r="E10" i="29"/>
  <c r="A1" i="11"/>
  <c r="E36" i="29"/>
  <c r="L83" i="11"/>
  <c r="B9" i="27"/>
  <c r="A97" i="11"/>
  <c r="E8" i="27"/>
  <c r="E9" i="27"/>
  <c r="E13" i="27"/>
  <c r="E14" i="27"/>
  <c r="E7" i="27"/>
  <c r="C11" i="27"/>
  <c r="B11" i="27"/>
  <c r="B8" i="27"/>
  <c r="B10" i="27"/>
  <c r="B7" i="27"/>
  <c r="B4" i="27"/>
  <c r="M30" i="10"/>
  <c r="O13" i="11"/>
  <c r="L16" i="11"/>
  <c r="A17" i="11"/>
  <c r="A18" i="11" s="1"/>
  <c r="A19" i="11" s="1"/>
  <c r="A20" i="11" s="1"/>
  <c r="A21" i="11" s="1"/>
  <c r="A22" i="11" s="1"/>
  <c r="L24" i="11"/>
  <c r="A25" i="11"/>
  <c r="A26" i="11"/>
  <c r="A27" i="11" s="1"/>
  <c r="A28" i="11" s="1"/>
  <c r="A29" i="11" s="1"/>
  <c r="A32" i="11"/>
  <c r="A33" i="11"/>
  <c r="A34" i="11"/>
  <c r="A35" i="11" s="1"/>
  <c r="A36" i="11" s="1"/>
  <c r="A37" i="11" s="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L51" i="11"/>
  <c r="A52" i="11"/>
  <c r="A53" i="1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L75" i="11"/>
  <c r="A76" i="11"/>
  <c r="A77" i="11"/>
  <c r="A78" i="11"/>
  <c r="A79" i="11" s="1"/>
  <c r="A80" i="11" s="1"/>
  <c r="A84" i="11"/>
  <c r="A85" i="1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H99" i="11"/>
  <c r="L99" i="11"/>
  <c r="A100" i="11"/>
  <c r="L102" i="11"/>
  <c r="A103" i="11"/>
  <c r="A104" i="11"/>
  <c r="A105" i="11" s="1"/>
  <c r="A106" i="11" s="1"/>
  <c r="A107" i="11" s="1"/>
  <c r="P109" i="11"/>
  <c r="N110" i="11"/>
  <c r="D11" i="10"/>
  <c r="D12" i="10" s="1"/>
  <c r="C9" i="27"/>
  <c r="M23" i="11"/>
  <c r="M21" i="11"/>
  <c r="J16" i="11"/>
  <c r="M22" i="11"/>
  <c r="M27" i="11"/>
  <c r="J24" i="11"/>
  <c r="M29" i="11"/>
  <c r="N29" i="11" s="1"/>
  <c r="M32" i="11"/>
  <c r="N32" i="11" s="1"/>
  <c r="M33" i="11"/>
  <c r="N33" i="11" s="1"/>
  <c r="Q33" i="11" s="1"/>
  <c r="M34" i="11"/>
  <c r="M35" i="11"/>
  <c r="M36" i="11"/>
  <c r="N36" i="11" s="1"/>
  <c r="Q36" i="11" s="1"/>
  <c r="J31" i="11"/>
  <c r="M31" i="11"/>
  <c r="N31" i="11" s="1"/>
  <c r="M37" i="11"/>
  <c r="N37" i="11"/>
  <c r="Q37" i="11" s="1"/>
  <c r="M40" i="11"/>
  <c r="M41" i="11"/>
  <c r="M42" i="11"/>
  <c r="N42" i="11" s="1"/>
  <c r="M43" i="11"/>
  <c r="N43" i="11"/>
  <c r="L43" i="11" s="1"/>
  <c r="M44" i="11"/>
  <c r="N44" i="11" s="1"/>
  <c r="J39" i="11"/>
  <c r="M45" i="11"/>
  <c r="N45" i="11"/>
  <c r="Q45" i="11" s="1"/>
  <c r="M46" i="11"/>
  <c r="N46" i="11"/>
  <c r="Q46" i="11" s="1"/>
  <c r="M47" i="11"/>
  <c r="N47" i="11" s="1"/>
  <c r="L47" i="11" s="1"/>
  <c r="M48" i="11"/>
  <c r="N48" i="11"/>
  <c r="Q48" i="11"/>
  <c r="M49" i="11"/>
  <c r="N49" i="11"/>
  <c r="Q49" i="11" s="1"/>
  <c r="N54" i="11"/>
  <c r="Q54" i="11" s="1"/>
  <c r="M54" i="11"/>
  <c r="M55" i="11"/>
  <c r="N55" i="11" s="1"/>
  <c r="M56" i="11"/>
  <c r="N56" i="11" s="1"/>
  <c r="J51" i="11"/>
  <c r="M57" i="11"/>
  <c r="N57" i="11"/>
  <c r="Q57" i="11" s="1"/>
  <c r="M59" i="11"/>
  <c r="N59" i="11" s="1"/>
  <c r="Q59" i="11" s="1"/>
  <c r="M60" i="11"/>
  <c r="N60" i="11"/>
  <c r="Q60" i="11" s="1"/>
  <c r="M61" i="11"/>
  <c r="N61" i="11" s="1"/>
  <c r="Q61" i="11" s="1"/>
  <c r="M62" i="11"/>
  <c r="N62" i="11" s="1"/>
  <c r="Q62" i="11" s="1"/>
  <c r="M63" i="11"/>
  <c r="N63" i="11" s="1"/>
  <c r="Q63" i="11" s="1"/>
  <c r="M64" i="11"/>
  <c r="N64" i="11" s="1"/>
  <c r="Q64" i="11" s="1"/>
  <c r="M65" i="11"/>
  <c r="N65" i="11"/>
  <c r="M66" i="11"/>
  <c r="N66" i="11"/>
  <c r="Q66" i="11" s="1"/>
  <c r="N67" i="11"/>
  <c r="M67" i="11"/>
  <c r="Q67" i="11"/>
  <c r="M68" i="11"/>
  <c r="N68" i="11" s="1"/>
  <c r="Q68" i="11" s="1"/>
  <c r="M69" i="11"/>
  <c r="N69" i="11"/>
  <c r="Q69" i="11"/>
  <c r="N70" i="11"/>
  <c r="M70" i="11"/>
  <c r="Q70" i="11"/>
  <c r="M71" i="11"/>
  <c r="N71" i="11"/>
  <c r="Q71" i="11"/>
  <c r="M72" i="11"/>
  <c r="N72" i="11" s="1"/>
  <c r="Q72" i="11" s="1"/>
  <c r="M73" i="11"/>
  <c r="N73" i="11" s="1"/>
  <c r="Q73" i="11" s="1"/>
  <c r="M76" i="11"/>
  <c r="N76" i="11" s="1"/>
  <c r="M77" i="11"/>
  <c r="M79" i="11"/>
  <c r="N79" i="11"/>
  <c r="M80" i="11"/>
  <c r="N80" i="11"/>
  <c r="Q80" i="11"/>
  <c r="J75" i="11"/>
  <c r="M81" i="11"/>
  <c r="N81" i="11" s="1"/>
  <c r="M84" i="11"/>
  <c r="N84" i="11" s="1"/>
  <c r="Q84" i="11" s="1"/>
  <c r="M85" i="11"/>
  <c r="N85" i="11" s="1"/>
  <c r="M86" i="11"/>
  <c r="N86" i="11" s="1"/>
  <c r="M87" i="11"/>
  <c r="M88" i="11"/>
  <c r="N88" i="11" s="1"/>
  <c r="J83" i="11"/>
  <c r="M89" i="11"/>
  <c r="M90" i="11"/>
  <c r="N90" i="11" s="1"/>
  <c r="Q90" i="11" s="1"/>
  <c r="M91" i="11"/>
  <c r="M92" i="11"/>
  <c r="N92" i="11" s="1"/>
  <c r="M93" i="11"/>
  <c r="N93" i="11" s="1"/>
  <c r="M94" i="11"/>
  <c r="N94" i="11" s="1"/>
  <c r="Q94" i="11" s="1"/>
  <c r="M95" i="11"/>
  <c r="N95" i="11" s="1"/>
  <c r="M96" i="11"/>
  <c r="N96" i="11" s="1"/>
  <c r="M99" i="11"/>
  <c r="M100" i="11"/>
  <c r="M103" i="11"/>
  <c r="N103" i="11" s="1"/>
  <c r="M106" i="11"/>
  <c r="N106" i="11" s="1"/>
  <c r="M107" i="11"/>
  <c r="N107" i="11" s="1"/>
  <c r="J102" i="11"/>
  <c r="Q89" i="11"/>
  <c r="N40" i="11"/>
  <c r="Q40" i="11" s="1"/>
  <c r="N89" i="11"/>
  <c r="N77" i="11"/>
  <c r="Q77" i="11" s="1"/>
  <c r="N22" i="11"/>
  <c r="Q22" i="11"/>
  <c r="N27" i="11"/>
  <c r="N35" i="11"/>
  <c r="Q35" i="11" s="1"/>
  <c r="N100" i="11"/>
  <c r="Q100" i="11" s="1"/>
  <c r="N34" i="11"/>
  <c r="Q34" i="11" s="1"/>
  <c r="L48" i="11"/>
  <c r="N87" i="11"/>
  <c r="Q87" i="11" s="1"/>
  <c r="L37" i="11"/>
  <c r="L31" i="11" s="1"/>
  <c r="N21" i="11"/>
  <c r="Q21" i="11"/>
  <c r="Q27" i="11"/>
  <c r="C10" i="27"/>
  <c r="D32" i="10" l="1"/>
  <c r="E32" i="10"/>
  <c r="M39" i="11"/>
  <c r="N39" i="11" s="1"/>
  <c r="N41" i="11"/>
  <c r="Q41" i="11" s="1"/>
  <c r="C32" i="10"/>
  <c r="G62" i="11"/>
  <c r="E11" i="29"/>
  <c r="H20" i="11" s="1"/>
  <c r="M20" i="11" s="1"/>
  <c r="N20" i="11" s="1"/>
  <c r="M20" i="21"/>
  <c r="K20" i="21"/>
  <c r="F30" i="10" s="1"/>
  <c r="O21" i="11"/>
  <c r="K97" i="11"/>
  <c r="N99" i="11"/>
  <c r="K109" i="11"/>
  <c r="N102" i="11"/>
  <c r="Q103" i="11"/>
  <c r="Q39" i="11"/>
  <c r="C31" i="10"/>
  <c r="E31" i="10"/>
  <c r="Q42" i="11"/>
  <c r="L42" i="11"/>
  <c r="D31" i="10"/>
  <c r="Q88" i="11"/>
  <c r="Q56" i="11"/>
  <c r="Q95" i="11"/>
  <c r="Q93" i="11"/>
  <c r="Q86" i="11"/>
  <c r="Q44" i="11"/>
  <c r="L44" i="11"/>
  <c r="Q31" i="11"/>
  <c r="Q32" i="11"/>
  <c r="Q55" i="11"/>
  <c r="O55" i="11"/>
  <c r="Q107" i="11"/>
  <c r="Q106" i="11"/>
  <c r="Q85" i="11"/>
  <c r="Q29" i="11"/>
  <c r="Q79" i="11"/>
  <c r="Q65" i="11"/>
  <c r="Q76" i="11"/>
  <c r="L45" i="11"/>
  <c r="J99" i="11"/>
  <c r="J97" i="11" s="1"/>
  <c r="M97" i="11" s="1"/>
  <c r="L49" i="11"/>
  <c r="M102" i="11"/>
  <c r="Q47" i="11"/>
  <c r="Q43" i="11"/>
  <c r="Q92" i="11"/>
  <c r="A4" i="11"/>
  <c r="M83" i="11"/>
  <c r="N91" i="11"/>
  <c r="M28" i="11"/>
  <c r="N28" i="11" s="1"/>
  <c r="O49" i="11"/>
  <c r="G55" i="11"/>
  <c r="Q25" i="11"/>
  <c r="H26" i="11"/>
  <c r="M25" i="11"/>
  <c r="Q17" i="11"/>
  <c r="Q19" i="11"/>
  <c r="M18" i="11"/>
  <c r="N18" i="11" s="1"/>
  <c r="H16" i="11" l="1"/>
  <c r="C16" i="10"/>
  <c r="O22" i="11"/>
  <c r="G83" i="11"/>
  <c r="O36" i="11"/>
  <c r="G100" i="11"/>
  <c r="G79" i="11"/>
  <c r="O76" i="11"/>
  <c r="G70" i="11"/>
  <c r="F31" i="10"/>
  <c r="F32" i="10"/>
  <c r="G85" i="11"/>
  <c r="G56" i="11"/>
  <c r="G84" i="11"/>
  <c r="O77" i="11"/>
  <c r="G57" i="11"/>
  <c r="O25" i="11"/>
  <c r="G47" i="11"/>
  <c r="O29" i="11"/>
  <c r="G71" i="11"/>
  <c r="G68" i="11"/>
  <c r="G61" i="11"/>
  <c r="G46" i="11"/>
  <c r="G36" i="11"/>
  <c r="O66" i="11"/>
  <c r="O106" i="11"/>
  <c r="G39" i="11"/>
  <c r="G29" i="11"/>
  <c r="G80" i="11"/>
  <c r="O43" i="11"/>
  <c r="O85" i="11"/>
  <c r="G35" i="11"/>
  <c r="G33" i="11"/>
  <c r="G89" i="11"/>
  <c r="G91" i="11"/>
  <c r="G37" i="11"/>
  <c r="O57" i="11"/>
  <c r="G28" i="11"/>
  <c r="O31" i="11"/>
  <c r="G95" i="11"/>
  <c r="O67" i="11"/>
  <c r="G106" i="11"/>
  <c r="O37" i="11"/>
  <c r="G17" i="11"/>
  <c r="G93" i="11"/>
  <c r="G73" i="11"/>
  <c r="O60" i="11"/>
  <c r="O28" i="11"/>
  <c r="O17" i="11"/>
  <c r="O35" i="11"/>
  <c r="O88" i="11"/>
  <c r="G48" i="11"/>
  <c r="O70" i="11"/>
  <c r="O46" i="11"/>
  <c r="O94" i="11"/>
  <c r="O34" i="11"/>
  <c r="G41" i="11"/>
  <c r="G92" i="11"/>
  <c r="G99" i="11"/>
  <c r="G77" i="11"/>
  <c r="O86" i="11"/>
  <c r="G27" i="11"/>
  <c r="G34" i="11"/>
  <c r="O40" i="11"/>
  <c r="O54" i="11"/>
  <c r="G44" i="11"/>
  <c r="G67" i="11"/>
  <c r="O59" i="11"/>
  <c r="G18" i="11"/>
  <c r="G81" i="11"/>
  <c r="O68" i="11"/>
  <c r="G97" i="11"/>
  <c r="G45" i="11"/>
  <c r="O92" i="11"/>
  <c r="O87" i="11"/>
  <c r="O107" i="11"/>
  <c r="O44" i="11"/>
  <c r="O95" i="11"/>
  <c r="O102" i="11"/>
  <c r="G64" i="11"/>
  <c r="O65" i="11"/>
  <c r="O45" i="11"/>
  <c r="O47" i="11"/>
  <c r="O96" i="11"/>
  <c r="O81" i="11"/>
  <c r="G25" i="11"/>
  <c r="G42" i="11"/>
  <c r="G103" i="11"/>
  <c r="O61" i="11"/>
  <c r="G54" i="11"/>
  <c r="O33" i="11"/>
  <c r="O73" i="11"/>
  <c r="G107" i="11"/>
  <c r="G60" i="11"/>
  <c r="O63" i="11"/>
  <c r="O41" i="11"/>
  <c r="O56" i="11"/>
  <c r="O42" i="11"/>
  <c r="O103" i="11"/>
  <c r="O72" i="11"/>
  <c r="O69" i="11"/>
  <c r="O48" i="11"/>
  <c r="G66" i="11"/>
  <c r="O20" i="11"/>
  <c r="G32" i="11"/>
  <c r="G21" i="11"/>
  <c r="G40" i="11"/>
  <c r="G63" i="11"/>
  <c r="O62" i="11"/>
  <c r="G43" i="11"/>
  <c r="G72" i="11"/>
  <c r="O90" i="11"/>
  <c r="O84" i="11"/>
  <c r="O32" i="11"/>
  <c r="O93" i="11"/>
  <c r="O39" i="11"/>
  <c r="G20" i="11"/>
  <c r="O79" i="11"/>
  <c r="G59" i="11"/>
  <c r="O19" i="11"/>
  <c r="G94" i="11"/>
  <c r="O27" i="11"/>
  <c r="O100" i="11"/>
  <c r="O89" i="11"/>
  <c r="O18" i="11"/>
  <c r="G102" i="11"/>
  <c r="G65" i="11"/>
  <c r="G88" i="11"/>
  <c r="G90" i="11"/>
  <c r="G69" i="11"/>
  <c r="G19" i="11"/>
  <c r="O64" i="11"/>
  <c r="G22" i="11"/>
  <c r="G87" i="11"/>
  <c r="G86" i="11"/>
  <c r="G49" i="11"/>
  <c r="G96" i="11"/>
  <c r="G31" i="11"/>
  <c r="G76" i="11"/>
  <c r="O71" i="11"/>
  <c r="O80" i="11"/>
  <c r="G30" i="10"/>
  <c r="Q99" i="11"/>
  <c r="O99" i="11"/>
  <c r="N97" i="11"/>
  <c r="O97" i="11" s="1"/>
  <c r="L39" i="11"/>
  <c r="L109" i="11" s="1"/>
  <c r="J109" i="11"/>
  <c r="Q102" i="11"/>
  <c r="Q20" i="11"/>
  <c r="Q91" i="11"/>
  <c r="O91" i="11"/>
  <c r="N83" i="11"/>
  <c r="Q28" i="11"/>
  <c r="G26" i="11"/>
  <c r="M26" i="11"/>
  <c r="N26" i="11" s="1"/>
  <c r="H24" i="11"/>
  <c r="Q18" i="11"/>
  <c r="M16" i="11"/>
  <c r="N16" i="11" s="1"/>
  <c r="O16" i="11" s="1"/>
  <c r="G32" i="10" l="1"/>
  <c r="G16" i="11"/>
  <c r="G31" i="10"/>
  <c r="O83" i="11"/>
  <c r="Q83" i="11"/>
  <c r="O26" i="11"/>
  <c r="N24" i="11"/>
  <c r="O24" i="11" s="1"/>
  <c r="H53" i="11"/>
  <c r="H78" i="11"/>
  <c r="C17" i="10"/>
  <c r="G24" i="11"/>
  <c r="Q26" i="11"/>
  <c r="M24" i="11"/>
  <c r="Q16" i="11"/>
  <c r="F7" i="27"/>
  <c r="Q24" i="11" l="1"/>
  <c r="F8" i="27"/>
  <c r="G78" i="11"/>
  <c r="M78" i="11"/>
  <c r="H75" i="11"/>
  <c r="M53" i="11"/>
  <c r="N53" i="11" s="1"/>
  <c r="O53" i="11" s="1"/>
  <c r="G53" i="11"/>
  <c r="N78" i="11" l="1"/>
  <c r="M75" i="11"/>
  <c r="M58" i="11"/>
  <c r="N58" i="11" s="1"/>
  <c r="O58" i="11" s="1"/>
  <c r="G58" i="11"/>
  <c r="G75" i="11"/>
  <c r="Q53" i="11"/>
  <c r="Q58" i="11" l="1"/>
  <c r="N75" i="11"/>
  <c r="O78" i="11"/>
  <c r="Q78" i="11"/>
  <c r="C22" i="10"/>
  <c r="H51" i="11"/>
  <c r="M52" i="11"/>
  <c r="G52" i="11"/>
  <c r="N52" i="11" l="1"/>
  <c r="M51" i="11"/>
  <c r="F13" i="27"/>
  <c r="O75" i="11"/>
  <c r="Q75" i="11"/>
  <c r="G51" i="11"/>
  <c r="C18" i="10"/>
  <c r="H109" i="11"/>
  <c r="H111" i="11" l="1"/>
  <c r="G109" i="11"/>
  <c r="M109" i="11"/>
  <c r="N51" i="11"/>
  <c r="C23" i="10"/>
  <c r="G10" i="10" s="1"/>
  <c r="F9" i="27"/>
  <c r="F14" i="27" s="1"/>
  <c r="Q52" i="11"/>
  <c r="O52" i="11"/>
  <c r="C8" i="27" l="1"/>
  <c r="G11" i="10"/>
  <c r="G12" i="10" s="1"/>
  <c r="G22" i="10"/>
  <c r="D13" i="10"/>
  <c r="G13" i="10"/>
  <c r="Q51" i="11"/>
  <c r="Q109" i="11" s="1"/>
  <c r="O51" i="11"/>
  <c r="O109" i="11" s="1"/>
  <c r="N109" i="11"/>
  <c r="N111" i="11" s="1"/>
  <c r="C7" i="27" l="1"/>
  <c r="C14" i="27" s="1"/>
  <c r="J11" i="10"/>
  <c r="J12" i="10" s="1"/>
  <c r="C35" i="10" s="1"/>
  <c r="J13" i="10"/>
  <c r="M35" i="10" l="1"/>
  <c r="M39" i="10" s="1"/>
  <c r="H35" i="10"/>
  <c r="I35" i="10"/>
  <c r="J35" i="10"/>
  <c r="D35" i="10"/>
  <c r="G35" i="10"/>
  <c r="E35" i="10"/>
  <c r="F35" i="10"/>
  <c r="D36" i="10" l="1"/>
  <c r="E36" i="10"/>
  <c r="F36" i="10"/>
  <c r="G36" i="10"/>
  <c r="C36" i="10"/>
  <c r="H36" i="10"/>
  <c r="I36" i="10"/>
  <c r="J36" i="10"/>
  <c r="J37" i="10"/>
  <c r="J38" i="10" s="1"/>
  <c r="I37" i="10"/>
  <c r="I38" i="10" s="1"/>
  <c r="H37" i="10"/>
  <c r="H38" i="10" s="1"/>
  <c r="G37" i="10"/>
  <c r="G38" i="10" s="1"/>
  <c r="C37" i="10"/>
  <c r="C38" i="10" s="1"/>
  <c r="D37" i="10"/>
  <c r="D38" i="10" s="1"/>
  <c r="F37" i="10"/>
  <c r="F38" i="10" s="1"/>
  <c r="E37" i="10"/>
  <c r="E38" i="10" s="1"/>
</calcChain>
</file>

<file path=xl/sharedStrings.xml><?xml version="1.0" encoding="utf-8"?>
<sst xmlns="http://schemas.openxmlformats.org/spreadsheetml/2006/main" count="278" uniqueCount="226">
  <si>
    <t>Principal</t>
  </si>
  <si>
    <t>Cost/sf</t>
  </si>
  <si>
    <t>Monthly payment</t>
  </si>
  <si>
    <t>Annual payment</t>
  </si>
  <si>
    <t>Interest Only</t>
  </si>
  <si>
    <t>Principal and Interest</t>
  </si>
  <si>
    <t>Sources of Financing</t>
  </si>
  <si>
    <t>Uses of Financing</t>
  </si>
  <si>
    <t>Rate</t>
  </si>
  <si>
    <t>Improvements - Hard Costs</t>
  </si>
  <si>
    <t>Total Project Costs</t>
  </si>
  <si>
    <t>BUILDING INFORMATION</t>
  </si>
  <si>
    <t>Building Gross Square Footage</t>
  </si>
  <si>
    <t>Building Address:</t>
  </si>
  <si>
    <t>Number of Floors</t>
  </si>
  <si>
    <t>Estimated Occupancy</t>
  </si>
  <si>
    <t>PROJECT COSTS: ITEMIZATION</t>
  </si>
  <si>
    <t>APPROVED BUDGET</t>
  </si>
  <si>
    <t>COMMITTED COST</t>
  </si>
  <si>
    <t>AMOUNT PAID TO DATE</t>
  </si>
  <si>
    <t>AMOUNT TO BE PAID</t>
  </si>
  <si>
    <t>ESTIMATE TO COMPLETE</t>
  </si>
  <si>
    <t>TOTAL PROJECTED COST</t>
  </si>
  <si>
    <t>COST</t>
  </si>
  <si>
    <t>PROJECTED VARIANCE</t>
  </si>
  <si>
    <t>REMARKS</t>
  </si>
  <si>
    <t>Per GSF</t>
  </si>
  <si>
    <t>under / (over)</t>
  </si>
  <si>
    <t>SECTION   I - General Project</t>
  </si>
  <si>
    <t>Item</t>
  </si>
  <si>
    <t>Code</t>
  </si>
  <si>
    <t>LAND  &amp; ACQUISITION COSTS</t>
  </si>
  <si>
    <t>Land Cost</t>
  </si>
  <si>
    <t>Land Settlement Cost</t>
  </si>
  <si>
    <t>Extension Fees</t>
  </si>
  <si>
    <t>Loan Fees</t>
  </si>
  <si>
    <t>Land Surveying</t>
  </si>
  <si>
    <t>CONSTRUCTION COSTS</t>
  </si>
  <si>
    <t>General Construction Costs</t>
  </si>
  <si>
    <t>PERMITS / TESTING / INSPECTION</t>
  </si>
  <si>
    <t>18001</t>
  </si>
  <si>
    <t>Permit Cost</t>
  </si>
  <si>
    <t>18002</t>
  </si>
  <si>
    <t>Permit Expediter</t>
  </si>
  <si>
    <t>18003</t>
  </si>
  <si>
    <t>3rd Party Permit Review</t>
  </si>
  <si>
    <t>18004</t>
  </si>
  <si>
    <t>3rd Party Permit Inspections</t>
  </si>
  <si>
    <t>18005</t>
  </si>
  <si>
    <t>Construction Inspection / Testing Fees</t>
  </si>
  <si>
    <t>18006</t>
  </si>
  <si>
    <t>Video Documentation</t>
  </si>
  <si>
    <t>UTILITY COSTS / BONDS</t>
  </si>
  <si>
    <t>Telephone Service Connection Fees</t>
  </si>
  <si>
    <t>Cable Connection Fees</t>
  </si>
  <si>
    <t>Public Space Deposits / Bonds</t>
  </si>
  <si>
    <t>Pre-Construction Utility Costs</t>
  </si>
  <si>
    <t>Power Consultant</t>
  </si>
  <si>
    <t>PROFESSIONAL FEES</t>
  </si>
  <si>
    <t>Development Fee</t>
  </si>
  <si>
    <t>Architect's Fees</t>
  </si>
  <si>
    <t>Architect's Expenses</t>
  </si>
  <si>
    <t>Architect's Add'l Services</t>
  </si>
  <si>
    <t>MEP Engineer's Fees</t>
  </si>
  <si>
    <t>MEP Engineer's Expenses</t>
  </si>
  <si>
    <t>MEP Engineer's Add'l Services</t>
  </si>
  <si>
    <t>Structural Engineer's Fees</t>
  </si>
  <si>
    <t>Structural Engineer's Add'l Services</t>
  </si>
  <si>
    <t>Structural Engineer's Expenses</t>
  </si>
  <si>
    <t>Civil Engineer's Fee</t>
  </si>
  <si>
    <t>Civil Engineer's Add'l Services</t>
  </si>
  <si>
    <t>Geotechnical Engineer's Fees</t>
  </si>
  <si>
    <t>Geotechnical Engineer's Expenses</t>
  </si>
  <si>
    <t>Environmental Engineer's Fee</t>
  </si>
  <si>
    <t>Environmental Additional Services</t>
  </si>
  <si>
    <t>Environmental Engineer's Expenses</t>
  </si>
  <si>
    <t>Building Evaluation Expenses</t>
  </si>
  <si>
    <t>Surveyor's Fee</t>
  </si>
  <si>
    <t>INSURANCE AND TAXES</t>
  </si>
  <si>
    <t>Property taxes</t>
  </si>
  <si>
    <t>Performance Bond</t>
  </si>
  <si>
    <t xml:space="preserve"> Builder's Risk Insurance</t>
  </si>
  <si>
    <t>Warranty Bond</t>
  </si>
  <si>
    <t>LEGAL, FINANCE &amp; OTHER</t>
  </si>
  <si>
    <t>Legal Fees</t>
  </si>
  <si>
    <t>Appraisal</t>
  </si>
  <si>
    <t>MARKETING</t>
  </si>
  <si>
    <t>Marketing</t>
  </si>
  <si>
    <t>MISCELLANEOUS &amp; CONTINGENCY</t>
  </si>
  <si>
    <t>Contingency (Non-Construction)</t>
  </si>
  <si>
    <t>SECTION I:  TOTAL</t>
  </si>
  <si>
    <t>SECTION I:  APPROVED BUDGET</t>
  </si>
  <si>
    <t>SECTION I:  VARIANCE</t>
  </si>
  <si>
    <t>Amort Term (years)</t>
  </si>
  <si>
    <t>Soft Costs (Including Commissions)</t>
  </si>
  <si>
    <t>Total</t>
  </si>
  <si>
    <t>Project Budget</t>
  </si>
  <si>
    <t>Flood Certification</t>
  </si>
  <si>
    <t>Environmental Screen</t>
  </si>
  <si>
    <t>UCC Search</t>
  </si>
  <si>
    <t>Transfer and Recordation Taxes and Fees</t>
  </si>
  <si>
    <t>Estimated Clerk's fee</t>
  </si>
  <si>
    <t>Endorsements Premium</t>
  </si>
  <si>
    <t>Search/Exam</t>
  </si>
  <si>
    <t>Escrow Closing Fee</t>
  </si>
  <si>
    <t>Deliveries/UPS</t>
  </si>
  <si>
    <t>Attorney's Fees</t>
  </si>
  <si>
    <t>Other Insurance</t>
  </si>
  <si>
    <t>Recordation Tax</t>
  </si>
  <si>
    <t>Base Premium $7,250,000 Owner's Policy</t>
  </si>
  <si>
    <t>Simultaneous Issue $7,000,000 Loan Policy</t>
  </si>
  <si>
    <t>Cash</t>
  </si>
  <si>
    <t xml:space="preserve">Property Acquisition </t>
  </si>
  <si>
    <t>Estimated</t>
  </si>
  <si>
    <t>Estimated Acquisition Costs</t>
  </si>
  <si>
    <t>Low Voltage/Technology</t>
  </si>
  <si>
    <t>Year 1</t>
  </si>
  <si>
    <t>Year 2</t>
  </si>
  <si>
    <t>Year 3</t>
  </si>
  <si>
    <t>Year 4</t>
  </si>
  <si>
    <t>Year 5</t>
  </si>
  <si>
    <t>Appraisal Fee</t>
  </si>
  <si>
    <t xml:space="preserve">Title Premium and Related Charges </t>
  </si>
  <si>
    <t>ALTA Survey</t>
  </si>
  <si>
    <t>Civil Engineer's Expense</t>
  </si>
  <si>
    <t>Due Diligence Costs</t>
  </si>
  <si>
    <t>Construction Contingency</t>
  </si>
  <si>
    <t>Land Settlement Costs</t>
  </si>
  <si>
    <t xml:space="preserve">Sub Debt </t>
  </si>
  <si>
    <t>Percentage of cost</t>
  </si>
  <si>
    <t>Key Assumptions</t>
  </si>
  <si>
    <t xml:space="preserve">Total Non-Construction Contingency </t>
  </si>
  <si>
    <t>Electric (Temp &amp; Permanent Power)</t>
  </si>
  <si>
    <t>Utilities Deposits</t>
  </si>
  <si>
    <t xml:space="preserve"> Gas</t>
  </si>
  <si>
    <t>Max Lease PMT (per pupil unit):</t>
  </si>
  <si>
    <t>Max Lease Aid (per pupil unit):</t>
  </si>
  <si>
    <t>Students</t>
  </si>
  <si>
    <t>P. Units</t>
  </si>
  <si>
    <t>Grade</t>
  </si>
  <si>
    <t>P.U.</t>
  </si>
  <si>
    <t>K</t>
  </si>
  <si>
    <t>Projected Student Population</t>
  </si>
  <si>
    <t>Project Contingency</t>
  </si>
  <si>
    <t>Projected Pupil Units (used for funding calculations)</t>
  </si>
  <si>
    <t>HRA Attorney Fees</t>
  </si>
  <si>
    <t xml:space="preserve">SAC </t>
  </si>
  <si>
    <t>Site Plan Review</t>
  </si>
  <si>
    <t>Estimated Debt Service</t>
  </si>
  <si>
    <t>Kitchen Equipment</t>
  </si>
  <si>
    <t>Science Labs</t>
  </si>
  <si>
    <t>Gym Bleachers</t>
  </si>
  <si>
    <t>Development Consultant Fees</t>
  </si>
  <si>
    <t>OH and Profit</t>
  </si>
  <si>
    <t>Parking Lot</t>
  </si>
  <si>
    <t>Title Work</t>
  </si>
  <si>
    <t>Trustee Fee</t>
  </si>
  <si>
    <t>S &amp; P Rating Fee</t>
  </si>
  <si>
    <t>FF&amp;E - (Exterior signage, playground, Etc)</t>
  </si>
  <si>
    <t>Debt Service per Pupil Unit (Annual)</t>
  </si>
  <si>
    <t>Financial Forecast</t>
  </si>
  <si>
    <t xml:space="preserve">Annual Replacement Reserve </t>
  </si>
  <si>
    <t>HRA Annual Fee  (0.125% of bond balance)</t>
  </si>
  <si>
    <t>Other Annual Financing Costs</t>
  </si>
  <si>
    <t>Estimated Annual Financing Costs:</t>
  </si>
  <si>
    <t>Sources and Uses Summary</t>
  </si>
  <si>
    <t>Total Project Financing</t>
  </si>
  <si>
    <t>Underwriter's Out of Pocket</t>
  </si>
  <si>
    <t>Equity</t>
  </si>
  <si>
    <t>Bank Fees</t>
  </si>
  <si>
    <t>Max Rent:</t>
  </si>
  <si>
    <t>Lease Aid</t>
  </si>
  <si>
    <t>Phase 1 Environmental</t>
  </si>
  <si>
    <t>Geotechnical Testing</t>
  </si>
  <si>
    <t>DC Transfer Tax</t>
  </si>
  <si>
    <t>DC Recordation Tax (exempt)</t>
  </si>
  <si>
    <t>Capitalized Interest</t>
  </si>
  <si>
    <t>Affordability Analysis</t>
  </si>
  <si>
    <t>Real Estate Agent Commission</t>
  </si>
  <si>
    <t xml:space="preserve"> Mortgage Registration </t>
  </si>
  <si>
    <t xml:space="preserve">Estimated Debt Service </t>
  </si>
  <si>
    <t>Esimated Land Acquisition Costs</t>
  </si>
  <si>
    <t>Projected School Enrollment</t>
  </si>
  <si>
    <t>HRA Issuance Fees</t>
  </si>
  <si>
    <t>Hazardous Material Survey</t>
  </si>
  <si>
    <t>Misc Project Fees</t>
  </si>
  <si>
    <t>Other</t>
  </si>
  <si>
    <t>IT Engineer</t>
  </si>
  <si>
    <t>Acustician</t>
  </si>
  <si>
    <t>Pre-K</t>
  </si>
  <si>
    <t>2021-2022</t>
  </si>
  <si>
    <t>2022-2023</t>
  </si>
  <si>
    <t>2023-2024</t>
  </si>
  <si>
    <t>% of $11,081 Per Pupil Funding (assuming no funding growth)</t>
  </si>
  <si>
    <t>Subordinated Debt (CDFI - TBD)</t>
  </si>
  <si>
    <t>Debt Service Reserve</t>
  </si>
  <si>
    <t>Existing Building</t>
  </si>
  <si>
    <t xml:space="preserve">New Addition (sf) </t>
  </si>
  <si>
    <t>Total Building Size</t>
  </si>
  <si>
    <t>2024-2025</t>
  </si>
  <si>
    <t>Estimated Construction Start</t>
  </si>
  <si>
    <t>Projected Lease Aid Revenues</t>
  </si>
  <si>
    <t>State Lease Aid at $1,314 per pupil unit</t>
  </si>
  <si>
    <t>Year 6</t>
  </si>
  <si>
    <t>Year 7</t>
  </si>
  <si>
    <t>Year 8</t>
  </si>
  <si>
    <t>2025-2026</t>
  </si>
  <si>
    <t>2026-2027</t>
  </si>
  <si>
    <t>2027-2028</t>
  </si>
  <si>
    <t>2028-2029</t>
  </si>
  <si>
    <t>2029-2030</t>
  </si>
  <si>
    <t>2030-2031</t>
  </si>
  <si>
    <t>2031-2032</t>
  </si>
  <si>
    <t>Scenario: ABC Purchase and Reno</t>
  </si>
  <si>
    <t>Property taxes Payable 2021</t>
  </si>
  <si>
    <t>Lease Aid Maximum Payment ($1,460/Pupil Unit)</t>
  </si>
  <si>
    <t>Estimated Minimum Rent to ABC</t>
  </si>
  <si>
    <t>Stride Academy - 3241 Oakham Lane, St. Cloud, MN 56301</t>
  </si>
  <si>
    <t>Purchase Price</t>
  </si>
  <si>
    <t xml:space="preserve"> 3241 Oakham Lane, St. Cloud, MN</t>
  </si>
  <si>
    <t>N/A</t>
  </si>
  <si>
    <t>Stride Academy (ABC with Bank Financing) - 1,244,376 Purchase</t>
  </si>
  <si>
    <t>Other Financing</t>
  </si>
  <si>
    <t>Subordinated Debt (Propel Nonprofits)</t>
  </si>
  <si>
    <t>Loan Origination Fees</t>
  </si>
  <si>
    <t>Senior Financing (Choice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</si>
</sst>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F800]dddd\,\ mmmm\ dd\,\ yyyy"/>
    <numFmt numFmtId="167" formatCode="0.0%"/>
    <numFmt numFmtId="168" formatCode="_(* #,##0_);_(* \(#,##0\);_(* &quot;-&quot;??_);_(@_)"/>
    <numFmt numFmtId="169" formatCode="_(* #,##0.000_);_(* \(#,##0.000\);_(* &quot;-&quot;??_);_(@_)"/>
    <numFmt numFmtId="170" formatCode="0.00%_(;\(\O.\O\O%\)"/>
    <numFmt numFmtId="171" formatCode="#,##0;\-#,##0;&quot;-&quot;"/>
    <numFmt numFmtId="172" formatCode="_([$€-2]* #,##0.00_);_([$€-2]* \(#,##0.00\);_([$€-2]* &quot;-&quot;??_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/>
      <sz val="7.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2" applyNumberFormat="0" applyFill="0" applyAlignment="0" applyProtection="0"/>
    <xf numFmtId="0" fontId="26" fillId="0" borderId="63" applyNumberFormat="0" applyFill="0" applyAlignment="0" applyProtection="0"/>
    <xf numFmtId="0" fontId="27" fillId="0" borderId="64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65" applyNumberFormat="0" applyAlignment="0" applyProtection="0"/>
    <xf numFmtId="0" fontId="32" fillId="8" borderId="66" applyNumberFormat="0" applyAlignment="0" applyProtection="0"/>
    <xf numFmtId="0" fontId="33" fillId="8" borderId="65" applyNumberFormat="0" applyAlignment="0" applyProtection="0"/>
    <xf numFmtId="0" fontId="34" fillId="0" borderId="67" applyNumberFormat="0" applyFill="0" applyAlignment="0" applyProtection="0"/>
    <xf numFmtId="0" fontId="35" fillId="9" borderId="6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0" applyNumberFormat="0" applyFill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0" borderId="0"/>
    <xf numFmtId="0" fontId="4" fillId="10" borderId="69" applyNumberFormat="0" applyFont="0" applyAlignment="0" applyProtection="0"/>
    <xf numFmtId="0" fontId="3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41" fillId="0" borderId="0"/>
    <xf numFmtId="0" fontId="40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170" fontId="6" fillId="0" borderId="0"/>
    <xf numFmtId="170" fontId="6" fillId="0" borderId="0"/>
    <xf numFmtId="0" fontId="40" fillId="0" borderId="0"/>
    <xf numFmtId="9" fontId="6" fillId="0" borderId="0" applyFont="0" applyFill="0" applyBorder="0" applyAlignment="0" applyProtection="0"/>
    <xf numFmtId="10" fontId="15" fillId="36" borderId="71" applyNumberFormat="0" applyBorder="0" applyAlignment="0" applyProtection="0"/>
    <xf numFmtId="170" fontId="6" fillId="0" borderId="0"/>
    <xf numFmtId="17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36" borderId="71" applyNumberFormat="0" applyBorder="0" applyAlignment="0" applyProtection="0"/>
    <xf numFmtId="38" fontId="15" fillId="35" borderId="0" applyNumberFormat="0" applyBorder="0" applyAlignment="0" applyProtection="0"/>
    <xf numFmtId="38" fontId="15" fillId="35" borderId="0" applyNumberFormat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2" fillId="0" borderId="0"/>
    <xf numFmtId="0" fontId="44" fillId="0" borderId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69" applyNumberFormat="0" applyFont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6" borderId="0" applyNumberFormat="0" applyBorder="0" applyAlignment="0" applyProtection="0"/>
    <xf numFmtId="0" fontId="51" fillId="40" borderId="0" applyNumberFormat="0" applyBorder="0" applyAlignment="0" applyProtection="0"/>
    <xf numFmtId="171" fontId="46" fillId="0" borderId="0" applyFill="0" applyBorder="0" applyAlignment="0"/>
    <xf numFmtId="0" fontId="52" fillId="57" borderId="79" applyNumberFormat="0" applyAlignment="0" applyProtection="0"/>
    <xf numFmtId="0" fontId="53" fillId="58" borderId="80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9" fillId="0" borderId="17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56" fillId="0" borderId="81" applyNumberFormat="0" applyFill="0" applyAlignment="0" applyProtection="0"/>
    <xf numFmtId="0" fontId="57" fillId="0" borderId="82" applyNumberFormat="0" applyFill="0" applyAlignment="0" applyProtection="0"/>
    <xf numFmtId="0" fontId="58" fillId="0" borderId="83" applyNumberFormat="0" applyFill="0" applyAlignment="0" applyProtection="0"/>
    <xf numFmtId="0" fontId="58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9" fillId="44" borderId="79" applyNumberFormat="0" applyAlignment="0" applyProtection="0"/>
    <xf numFmtId="0" fontId="60" fillId="0" borderId="84" applyNumberFormat="0" applyFill="0" applyAlignment="0" applyProtection="0"/>
    <xf numFmtId="0" fontId="61" fillId="5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47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" fillId="0" borderId="0"/>
    <xf numFmtId="0" fontId="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" fillId="60" borderId="85" applyNumberFormat="0" applyFont="0" applyAlignment="0" applyProtection="0"/>
    <xf numFmtId="0" fontId="62" fillId="57" borderId="86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7" applyNumberFormat="0" applyFill="0" applyAlignment="0" applyProtection="0"/>
    <xf numFmtId="0" fontId="65" fillId="0" borderId="0" applyNumberFormat="0" applyFill="0" applyBorder="0" applyAlignment="0" applyProtection="0"/>
  </cellStyleXfs>
  <cellXfs count="387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0" fontId="11" fillId="0" borderId="0" xfId="4" applyNumberFormat="1" applyFont="1"/>
    <xf numFmtId="164" fontId="11" fillId="0" borderId="0" xfId="2" applyNumberFormat="1" applyFont="1"/>
    <xf numFmtId="164" fontId="11" fillId="0" borderId="0" xfId="2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/>
    <xf numFmtId="0" fontId="0" fillId="2" borderId="0" xfId="0" applyFill="1"/>
    <xf numFmtId="164" fontId="7" fillId="0" borderId="0" xfId="0" applyNumberFormat="1" applyFont="1"/>
    <xf numFmtId="164" fontId="7" fillId="0" borderId="0" xfId="2" applyNumberFormat="1" applyFont="1"/>
    <xf numFmtId="0" fontId="12" fillId="0" borderId="0" xfId="0" applyFont="1" applyAlignment="1">
      <alignment horizontal="center"/>
    </xf>
    <xf numFmtId="164" fontId="11" fillId="0" borderId="2" xfId="2" applyNumberFormat="1" applyFont="1" applyBorder="1"/>
    <xf numFmtId="164" fontId="0" fillId="0" borderId="0" xfId="2" applyNumberFormat="1" applyFont="1"/>
    <xf numFmtId="0" fontId="13" fillId="0" borderId="0" xfId="0" applyFont="1"/>
    <xf numFmtId="44" fontId="11" fillId="0" borderId="0" xfId="2" applyFont="1"/>
    <xf numFmtId="0" fontId="17" fillId="0" borderId="0" xfId="0" applyFont="1"/>
    <xf numFmtId="4" fontId="11" fillId="0" borderId="0" xfId="0" applyNumberFormat="1" applyFont="1"/>
    <xf numFmtId="38" fontId="11" fillId="0" borderId="0" xfId="0" applyNumberFormat="1" applyFont="1"/>
    <xf numFmtId="0" fontId="11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4" fontId="7" fillId="0" borderId="0" xfId="0" applyNumberFormat="1" applyFont="1"/>
    <xf numFmtId="38" fontId="19" fillId="0" borderId="0" xfId="0" applyNumberFormat="1" applyFont="1"/>
    <xf numFmtId="14" fontId="9" fillId="0" borderId="0" xfId="0" applyNumberFormat="1" applyFont="1" applyAlignment="1">
      <alignment horizontal="right" wrapText="1"/>
    </xf>
    <xf numFmtId="14" fontId="11" fillId="0" borderId="0" xfId="0" applyNumberFormat="1" applyFont="1" applyAlignment="1">
      <alignment horizontal="left"/>
    </xf>
    <xf numFmtId="5" fontId="11" fillId="0" borderId="0" xfId="0" applyNumberFormat="1" applyFont="1"/>
    <xf numFmtId="0" fontId="11" fillId="0" borderId="10" xfId="0" applyFont="1" applyBorder="1" applyAlignment="1">
      <alignment horizontal="left"/>
    </xf>
    <xf numFmtId="3" fontId="11" fillId="0" borderId="11" xfId="1" applyNumberFormat="1" applyFont="1" applyBorder="1"/>
    <xf numFmtId="44" fontId="11" fillId="0" borderId="10" xfId="2" applyFont="1" applyBorder="1"/>
    <xf numFmtId="7" fontId="11" fillId="0" borderId="0" xfId="0" applyNumberFormat="1" applyFont="1"/>
    <xf numFmtId="38" fontId="11" fillId="0" borderId="11" xfId="0" applyNumberFormat="1" applyFont="1" applyBorder="1"/>
    <xf numFmtId="0" fontId="11" fillId="0" borderId="12" xfId="0" applyFont="1" applyBorder="1" applyAlignment="1">
      <alignment wrapText="1"/>
    </xf>
    <xf numFmtId="3" fontId="11" fillId="0" borderId="11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44" fontId="11" fillId="0" borderId="13" xfId="2" applyFont="1" applyBorder="1"/>
    <xf numFmtId="38" fontId="11" fillId="0" borderId="2" xfId="0" applyNumberFormat="1" applyFont="1" applyBorder="1"/>
    <xf numFmtId="7" fontId="11" fillId="0" borderId="2" xfId="0" applyNumberFormat="1" applyFont="1" applyBorder="1"/>
    <xf numFmtId="4" fontId="11" fillId="0" borderId="2" xfId="0" applyNumberFormat="1" applyFont="1" applyBorder="1"/>
    <xf numFmtId="38" fontId="11" fillId="0" borderId="14" xfId="0" applyNumberFormat="1" applyFont="1" applyBorder="1"/>
    <xf numFmtId="0" fontId="11" fillId="0" borderId="15" xfId="0" applyFont="1" applyBorder="1" applyAlignment="1">
      <alignment wrapText="1"/>
    </xf>
    <xf numFmtId="38" fontId="11" fillId="0" borderId="16" xfId="0" applyNumberFormat="1" applyFont="1" applyBorder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4" xfId="0" applyFont="1" applyBorder="1"/>
    <xf numFmtId="0" fontId="11" fillId="0" borderId="12" xfId="0" applyFont="1" applyBorder="1"/>
    <xf numFmtId="4" fontId="11" fillId="0" borderId="2" xfId="0" applyNumberFormat="1" applyFont="1" applyBorder="1" applyAlignment="1">
      <alignment horizontal="center"/>
    </xf>
    <xf numFmtId="0" fontId="7" fillId="0" borderId="11" xfId="0" applyFont="1" applyBorder="1"/>
    <xf numFmtId="44" fontId="11" fillId="0" borderId="15" xfId="2" applyFont="1" applyBorder="1"/>
    <xf numFmtId="164" fontId="11" fillId="0" borderId="13" xfId="2" applyNumberFormat="1" applyFont="1" applyBorder="1"/>
    <xf numFmtId="38" fontId="11" fillId="0" borderId="13" xfId="0" applyNumberFormat="1" applyFont="1" applyBorder="1"/>
    <xf numFmtId="5" fontId="7" fillId="0" borderId="23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0" fontId="11" fillId="0" borderId="25" xfId="0" applyFont="1" applyBorder="1"/>
    <xf numFmtId="38" fontId="11" fillId="0" borderId="15" xfId="0" applyNumberFormat="1" applyFont="1" applyBorder="1" applyAlignment="1">
      <alignment horizontal="center"/>
    </xf>
    <xf numFmtId="0" fontId="9" fillId="3" borderId="26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11" fillId="3" borderId="27" xfId="0" applyFont="1" applyFill="1" applyBorder="1"/>
    <xf numFmtId="0" fontId="11" fillId="3" borderId="28" xfId="0" applyFont="1" applyFill="1" applyBorder="1"/>
    <xf numFmtId="4" fontId="11" fillId="3" borderId="0" xfId="0" applyNumberFormat="1" applyFont="1" applyFill="1" applyAlignment="1">
      <alignment horizontal="center"/>
    </xf>
    <xf numFmtId="38" fontId="11" fillId="3" borderId="11" xfId="0" applyNumberFormat="1" applyFont="1" applyFill="1" applyBorder="1"/>
    <xf numFmtId="44" fontId="11" fillId="3" borderId="12" xfId="2" applyFont="1" applyFill="1" applyBorder="1"/>
    <xf numFmtId="164" fontId="11" fillId="3" borderId="10" xfId="2" applyNumberFormat="1" applyFont="1" applyFill="1" applyBorder="1"/>
    <xf numFmtId="38" fontId="11" fillId="3" borderId="10" xfId="0" applyNumberFormat="1" applyFont="1" applyFill="1" applyBorder="1"/>
    <xf numFmtId="5" fontId="7" fillId="3" borderId="25" xfId="0" applyNumberFormat="1" applyFont="1" applyFill="1" applyBorder="1" applyAlignment="1">
      <alignment horizontal="center"/>
    </xf>
    <xf numFmtId="4" fontId="11" fillId="3" borderId="29" xfId="0" applyNumberFormat="1" applyFont="1" applyFill="1" applyBorder="1" applyAlignment="1">
      <alignment horizontal="center"/>
    </xf>
    <xf numFmtId="38" fontId="11" fillId="3" borderId="12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wrapText="1"/>
    </xf>
    <xf numFmtId="0" fontId="9" fillId="3" borderId="10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11" xfId="0" applyFont="1" applyFill="1" applyBorder="1"/>
    <xf numFmtId="164" fontId="11" fillId="3" borderId="0" xfId="2" applyNumberFormat="1" applyFont="1" applyFill="1"/>
    <xf numFmtId="38" fontId="11" fillId="3" borderId="0" xfId="0" applyNumberFormat="1" applyFont="1" applyFill="1"/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 horizontal="right"/>
    </xf>
    <xf numFmtId="0" fontId="21" fillId="0" borderId="31" xfId="0" applyFont="1" applyBorder="1"/>
    <xf numFmtId="0" fontId="21" fillId="0" borderId="32" xfId="0" applyFont="1" applyBorder="1"/>
    <xf numFmtId="0" fontId="21" fillId="0" borderId="12" xfId="0" applyFont="1" applyBorder="1"/>
    <xf numFmtId="4" fontId="7" fillId="0" borderId="33" xfId="0" applyNumberFormat="1" applyFont="1" applyBorder="1"/>
    <xf numFmtId="44" fontId="7" fillId="0" borderId="33" xfId="2" applyFont="1" applyBorder="1"/>
    <xf numFmtId="3" fontId="7" fillId="0" borderId="35" xfId="0" applyNumberFormat="1" applyFont="1" applyBorder="1"/>
    <xf numFmtId="4" fontId="7" fillId="0" borderId="36" xfId="0" applyNumberFormat="1" applyFont="1" applyBorder="1"/>
    <xf numFmtId="0" fontId="21" fillId="0" borderId="25" xfId="0" applyFont="1" applyBorder="1"/>
    <xf numFmtId="38" fontId="21" fillId="0" borderId="37" xfId="0" applyNumberFormat="1" applyFont="1" applyBorder="1"/>
    <xf numFmtId="0" fontId="22" fillId="0" borderId="37" xfId="0" applyFont="1" applyBorder="1" applyAlignment="1">
      <alignment wrapText="1"/>
    </xf>
    <xf numFmtId="0" fontId="21" fillId="0" borderId="0" xfId="0" applyFont="1"/>
    <xf numFmtId="0" fontId="11" fillId="0" borderId="38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39" xfId="0" applyFont="1" applyBorder="1" applyAlignment="1">
      <alignment horizontal="left" indent="2"/>
    </xf>
    <xf numFmtId="0" fontId="22" fillId="0" borderId="39" xfId="0" applyFont="1" applyBorder="1"/>
    <xf numFmtId="0" fontId="22" fillId="0" borderId="40" xfId="0" applyFont="1" applyBorder="1"/>
    <xf numFmtId="0" fontId="22" fillId="0" borderId="12" xfId="0" applyFont="1" applyBorder="1"/>
    <xf numFmtId="4" fontId="11" fillId="0" borderId="34" xfId="0" applyNumberFormat="1" applyFont="1" applyBorder="1"/>
    <xf numFmtId="38" fontId="11" fillId="0" borderId="34" xfId="0" applyNumberFormat="1" applyFont="1" applyBorder="1"/>
    <xf numFmtId="44" fontId="11" fillId="0" borderId="37" xfId="2" applyFont="1" applyBorder="1"/>
    <xf numFmtId="38" fontId="11" fillId="0" borderId="38" xfId="0" applyNumberFormat="1" applyFont="1" applyBorder="1"/>
    <xf numFmtId="38" fontId="11" fillId="0" borderId="41" xfId="0" applyNumberFormat="1" applyFont="1" applyBorder="1"/>
    <xf numFmtId="3" fontId="11" fillId="0" borderId="42" xfId="0" applyNumberFormat="1" applyFont="1" applyBorder="1"/>
    <xf numFmtId="0" fontId="22" fillId="0" borderId="25" xfId="0" applyFont="1" applyBorder="1"/>
    <xf numFmtId="38" fontId="22" fillId="0" borderId="37" xfId="0" applyNumberFormat="1" applyFont="1" applyBorder="1"/>
    <xf numFmtId="0" fontId="11" fillId="0" borderId="43" xfId="0" quotePrefix="1" applyFont="1" applyBorder="1" applyAlignment="1">
      <alignment horizontal="left" indent="2"/>
    </xf>
    <xf numFmtId="0" fontId="11" fillId="0" borderId="43" xfId="0" applyFont="1" applyBorder="1"/>
    <xf numFmtId="0" fontId="11" fillId="0" borderId="44" xfId="0" applyFont="1" applyBorder="1"/>
    <xf numFmtId="0" fontId="11" fillId="0" borderId="34" xfId="0" applyFont="1" applyBorder="1" applyAlignment="1">
      <alignment wrapText="1"/>
    </xf>
    <xf numFmtId="0" fontId="11" fillId="0" borderId="43" xfId="0" applyFont="1" applyBorder="1" applyAlignment="1">
      <alignment horizontal="left" indent="2"/>
    </xf>
    <xf numFmtId="0" fontId="11" fillId="0" borderId="45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38" fontId="11" fillId="0" borderId="44" xfId="0" applyNumberFormat="1" applyFont="1" applyBorder="1"/>
    <xf numFmtId="0" fontId="11" fillId="0" borderId="42" xfId="0" applyFont="1" applyBorder="1"/>
    <xf numFmtId="4" fontId="11" fillId="0" borderId="41" xfId="0" applyNumberFormat="1" applyFont="1" applyBorder="1"/>
    <xf numFmtId="0" fontId="21" fillId="0" borderId="45" xfId="0" applyFont="1" applyBorder="1" applyAlignment="1">
      <alignment horizontal="right"/>
    </xf>
    <xf numFmtId="0" fontId="21" fillId="0" borderId="43" xfId="0" applyFont="1" applyBorder="1" applyAlignment="1">
      <alignment horizontal="right"/>
    </xf>
    <xf numFmtId="0" fontId="21" fillId="0" borderId="43" xfId="0" applyFont="1" applyBorder="1"/>
    <xf numFmtId="0" fontId="21" fillId="0" borderId="44" xfId="0" applyFont="1" applyBorder="1"/>
    <xf numFmtId="4" fontId="7" fillId="0" borderId="37" xfId="0" applyNumberFormat="1" applyFont="1" applyBorder="1"/>
    <xf numFmtId="38" fontId="7" fillId="0" borderId="44" xfId="0" applyNumberFormat="1" applyFont="1" applyBorder="1"/>
    <xf numFmtId="44" fontId="7" fillId="0" borderId="34" xfId="2" applyFont="1" applyBorder="1"/>
    <xf numFmtId="3" fontId="7" fillId="0" borderId="42" xfId="0" applyNumberFormat="1" applyFont="1" applyBorder="1"/>
    <xf numFmtId="4" fontId="7" fillId="0" borderId="41" xfId="0" applyNumberFormat="1" applyFont="1" applyBorder="1"/>
    <xf numFmtId="0" fontId="22" fillId="0" borderId="34" xfId="0" applyFont="1" applyBorder="1" applyAlignment="1">
      <alignment wrapText="1"/>
    </xf>
    <xf numFmtId="0" fontId="22" fillId="0" borderId="43" xfId="0" applyFont="1" applyBorder="1" applyAlignment="1">
      <alignment horizontal="right"/>
    </xf>
    <xf numFmtId="0" fontId="11" fillId="0" borderId="43" xfId="0" quotePrefix="1" applyFont="1" applyBorder="1" applyAlignment="1">
      <alignment horizontal="right"/>
    </xf>
    <xf numFmtId="4" fontId="11" fillId="0" borderId="37" xfId="0" applyNumberFormat="1" applyFont="1" applyBorder="1"/>
    <xf numFmtId="38" fontId="11" fillId="0" borderId="43" xfId="0" applyNumberFormat="1" applyFont="1" applyBorder="1"/>
    <xf numFmtId="38" fontId="11" fillId="0" borderId="37" xfId="0" applyNumberFormat="1" applyFont="1" applyBorder="1"/>
    <xf numFmtId="38" fontId="11" fillId="0" borderId="42" xfId="0" applyNumberFormat="1" applyFont="1" applyBorder="1"/>
    <xf numFmtId="0" fontId="11" fillId="0" borderId="44" xfId="0" applyFont="1" applyBorder="1" applyAlignment="1">
      <alignment wrapText="1"/>
    </xf>
    <xf numFmtId="44" fontId="7" fillId="0" borderId="44" xfId="2" applyFont="1" applyBorder="1"/>
    <xf numFmtId="38" fontId="7" fillId="0" borderId="41" xfId="0" applyNumberFormat="1" applyFont="1" applyBorder="1"/>
    <xf numFmtId="3" fontId="7" fillId="0" borderId="44" xfId="0" applyNumberFormat="1" applyFont="1" applyBorder="1"/>
    <xf numFmtId="38" fontId="21" fillId="0" borderId="44" xfId="0" applyNumberFormat="1" applyFont="1" applyBorder="1"/>
    <xf numFmtId="3" fontId="22" fillId="0" borderId="44" xfId="0" applyNumberFormat="1" applyFont="1" applyBorder="1" applyAlignment="1">
      <alignment wrapText="1"/>
    </xf>
    <xf numFmtId="0" fontId="11" fillId="0" borderId="44" xfId="0" applyFont="1" applyBorder="1" applyAlignment="1">
      <alignment horizontal="left" indent="2"/>
    </xf>
    <xf numFmtId="0" fontId="11" fillId="0" borderId="34" xfId="0" applyFont="1" applyBorder="1" applyAlignment="1">
      <alignment horizontal="left" wrapText="1"/>
    </xf>
    <xf numFmtId="0" fontId="22" fillId="0" borderId="43" xfId="0" applyFont="1" applyBorder="1"/>
    <xf numFmtId="0" fontId="22" fillId="0" borderId="44" xfId="0" applyFont="1" applyBorder="1"/>
    <xf numFmtId="0" fontId="22" fillId="0" borderId="0" xfId="0" applyFont="1"/>
    <xf numFmtId="0" fontId="16" fillId="0" borderId="34" xfId="0" applyFont="1" applyBorder="1" applyAlignment="1">
      <alignment wrapText="1"/>
    </xf>
    <xf numFmtId="0" fontId="22" fillId="0" borderId="45" xfId="0" applyFont="1" applyBorder="1" applyAlignment="1">
      <alignment horizontal="right"/>
    </xf>
    <xf numFmtId="0" fontId="22" fillId="0" borderId="46" xfId="0" applyFont="1" applyBorder="1" applyAlignment="1">
      <alignment horizontal="right"/>
    </xf>
    <xf numFmtId="0" fontId="21" fillId="0" borderId="0" xfId="0" applyFont="1" applyAlignment="1">
      <alignment horizontal="left" indent="2"/>
    </xf>
    <xf numFmtId="0" fontId="21" fillId="0" borderId="47" xfId="0" applyFont="1" applyBorder="1"/>
    <xf numFmtId="0" fontId="21" fillId="0" borderId="43" xfId="0" applyFont="1" applyBorder="1" applyAlignment="1">
      <alignment horizontal="left" indent="2"/>
    </xf>
    <xf numFmtId="4" fontId="11" fillId="0" borderId="45" xfId="0" applyNumberFormat="1" applyFont="1" applyBorder="1"/>
    <xf numFmtId="0" fontId="11" fillId="0" borderId="46" xfId="0" applyFont="1" applyBorder="1" applyAlignment="1">
      <alignment horizontal="left" indent="2"/>
    </xf>
    <xf numFmtId="0" fontId="21" fillId="0" borderId="46" xfId="0" applyFont="1" applyBorder="1"/>
    <xf numFmtId="0" fontId="11" fillId="0" borderId="46" xfId="0" applyFont="1" applyBorder="1"/>
    <xf numFmtId="0" fontId="22" fillId="0" borderId="48" xfId="0" applyFont="1" applyBorder="1" applyAlignment="1">
      <alignment wrapText="1"/>
    </xf>
    <xf numFmtId="0" fontId="22" fillId="0" borderId="49" xfId="0" applyFont="1" applyBorder="1" applyAlignment="1">
      <alignment horizontal="right"/>
    </xf>
    <xf numFmtId="38" fontId="7" fillId="0" borderId="50" xfId="0" applyNumberFormat="1" applyFont="1" applyBorder="1"/>
    <xf numFmtId="0" fontId="7" fillId="0" borderId="51" xfId="0" applyFont="1" applyBorder="1"/>
    <xf numFmtId="4" fontId="7" fillId="0" borderId="50" xfId="0" applyNumberFormat="1" applyFont="1" applyBorder="1"/>
    <xf numFmtId="38" fontId="22" fillId="0" borderId="34" xfId="0" applyNumberFormat="1" applyFont="1" applyBorder="1"/>
    <xf numFmtId="0" fontId="21" fillId="0" borderId="4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164" fontId="7" fillId="0" borderId="48" xfId="2" applyNumberFormat="1" applyFont="1" applyBorder="1"/>
    <xf numFmtId="38" fontId="21" fillId="0" borderId="34" xfId="0" applyNumberFormat="1" applyFont="1" applyBorder="1"/>
    <xf numFmtId="4" fontId="7" fillId="0" borderId="48" xfId="0" applyNumberFormat="1" applyFont="1" applyBorder="1"/>
    <xf numFmtId="38" fontId="11" fillId="0" borderId="47" xfId="0" applyNumberFormat="1" applyFont="1" applyBorder="1"/>
    <xf numFmtId="38" fontId="22" fillId="0" borderId="12" xfId="0" applyNumberFormat="1" applyFont="1" applyBorder="1"/>
    <xf numFmtId="0" fontId="21" fillId="0" borderId="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7" xfId="0" applyFont="1" applyBorder="1"/>
    <xf numFmtId="0" fontId="21" fillId="0" borderId="18" xfId="0" applyFont="1" applyBorder="1"/>
    <xf numFmtId="0" fontId="21" fillId="0" borderId="11" xfId="0" applyFont="1" applyBorder="1"/>
    <xf numFmtId="4" fontId="7" fillId="0" borderId="9" xfId="0" applyNumberFormat="1" applyFont="1" applyBorder="1"/>
    <xf numFmtId="38" fontId="7" fillId="0" borderId="8" xfId="0" applyNumberFormat="1" applyFont="1" applyBorder="1"/>
    <xf numFmtId="38" fontId="7" fillId="0" borderId="21" xfId="0" applyNumberFormat="1" applyFont="1" applyBorder="1"/>
    <xf numFmtId="40" fontId="7" fillId="0" borderId="18" xfId="0" applyNumberFormat="1" applyFont="1" applyBorder="1"/>
    <xf numFmtId="0" fontId="21" fillId="0" borderId="22" xfId="0" applyFont="1" applyBorder="1"/>
    <xf numFmtId="38" fontId="21" fillId="0" borderId="5" xfId="0" applyNumberFormat="1" applyFont="1" applyBorder="1"/>
    <xf numFmtId="0" fontId="22" fillId="0" borderId="9" xfId="0" applyFont="1" applyBorder="1" applyAlignment="1">
      <alignment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0" fontId="21" fillId="0" borderId="14" xfId="0" applyFont="1" applyBorder="1"/>
    <xf numFmtId="44" fontId="7" fillId="0" borderId="9" xfId="2" applyFont="1" applyBorder="1"/>
    <xf numFmtId="164" fontId="7" fillId="0" borderId="13" xfId="2" applyNumberFormat="1" applyFont="1" applyBorder="1"/>
    <xf numFmtId="38" fontId="7" fillId="0" borderId="13" xfId="0" applyNumberFormat="1" applyFont="1" applyBorder="1"/>
    <xf numFmtId="38" fontId="7" fillId="0" borderId="24" xfId="0" applyNumberFormat="1" applyFont="1" applyBorder="1"/>
    <xf numFmtId="38" fontId="7" fillId="0" borderId="23" xfId="0" applyNumberFormat="1" applyFont="1" applyBorder="1"/>
    <xf numFmtId="4" fontId="7" fillId="0" borderId="24" xfId="0" applyNumberFormat="1" applyFont="1" applyBorder="1"/>
    <xf numFmtId="38" fontId="21" fillId="0" borderId="15" xfId="0" applyNumberFormat="1" applyFont="1" applyBorder="1"/>
    <xf numFmtId="0" fontId="21" fillId="0" borderId="7" xfId="0" applyFont="1" applyBorder="1" applyAlignment="1">
      <alignment horizontal="left"/>
    </xf>
    <xf numFmtId="0" fontId="21" fillId="0" borderId="7" xfId="0" applyFont="1" applyBorder="1"/>
    <xf numFmtId="0" fontId="21" fillId="0" borderId="8" xfId="0" applyFont="1" applyBorder="1"/>
    <xf numFmtId="164" fontId="7" fillId="0" borderId="6" xfId="2" applyNumberFormat="1" applyFont="1" applyBorder="1"/>
    <xf numFmtId="38" fontId="7" fillId="0" borderId="6" xfId="0" applyNumberFormat="1" applyFont="1" applyBorder="1"/>
    <xf numFmtId="38" fontId="7" fillId="0" borderId="52" xfId="0" applyNumberFormat="1" applyFont="1" applyBorder="1"/>
    <xf numFmtId="3" fontId="7" fillId="0" borderId="53" xfId="0" applyNumberFormat="1" applyFont="1" applyBorder="1"/>
    <xf numFmtId="4" fontId="7" fillId="0" borderId="52" xfId="0" applyNumberFormat="1" applyFont="1" applyBorder="1"/>
    <xf numFmtId="38" fontId="21" fillId="0" borderId="9" xfId="0" applyNumberFormat="1" applyFont="1" applyBorder="1"/>
    <xf numFmtId="0" fontId="11" fillId="0" borderId="39" xfId="0" applyFont="1" applyBorder="1"/>
    <xf numFmtId="0" fontId="11" fillId="0" borderId="40" xfId="0" applyFont="1" applyBorder="1"/>
    <xf numFmtId="38" fontId="11" fillId="0" borderId="40" xfId="0" applyNumberFormat="1" applyFont="1" applyBorder="1"/>
    <xf numFmtId="164" fontId="11" fillId="0" borderId="38" xfId="2" applyNumberFormat="1" applyFont="1" applyBorder="1"/>
    <xf numFmtId="38" fontId="11" fillId="0" borderId="36" xfId="0" applyNumberFormat="1" applyFont="1" applyBorder="1"/>
    <xf numFmtId="3" fontId="11" fillId="0" borderId="35" xfId="0" applyNumberFormat="1" applyFont="1" applyBorder="1"/>
    <xf numFmtId="4" fontId="11" fillId="0" borderId="36" xfId="0" applyNumberFormat="1" applyFont="1" applyBorder="1"/>
    <xf numFmtId="0" fontId="11" fillId="0" borderId="37" xfId="0" applyFont="1" applyBorder="1" applyAlignment="1">
      <alignment wrapText="1"/>
    </xf>
    <xf numFmtId="166" fontId="9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/>
    </xf>
    <xf numFmtId="164" fontId="11" fillId="0" borderId="54" xfId="2" applyNumberFormat="1" applyFont="1" applyBorder="1"/>
    <xf numFmtId="164" fontId="11" fillId="0" borderId="54" xfId="2" applyNumberFormat="1" applyFont="1" applyBorder="1" applyAlignment="1">
      <alignment horizontal="center"/>
    </xf>
    <xf numFmtId="0" fontId="0" fillId="0" borderId="2" xfId="0" applyBorder="1"/>
    <xf numFmtId="9" fontId="0" fillId="0" borderId="0" xfId="4" applyFont="1"/>
    <xf numFmtId="0" fontId="12" fillId="0" borderId="0" xfId="0" applyFont="1"/>
    <xf numFmtId="0" fontId="6" fillId="0" borderId="0" xfId="0" applyFont="1"/>
    <xf numFmtId="164" fontId="0" fillId="0" borderId="0" xfId="0" applyNumberFormat="1"/>
    <xf numFmtId="0" fontId="5" fillId="0" borderId="0" xfId="0" applyFont="1" applyAlignment="1">
      <alignment horizontal="center" wrapText="1"/>
    </xf>
    <xf numFmtId="164" fontId="6" fillId="0" borderId="0" xfId="2" applyNumberFormat="1"/>
    <xf numFmtId="0" fontId="6" fillId="0" borderId="54" xfId="0" applyFont="1" applyBorder="1"/>
    <xf numFmtId="3" fontId="6" fillId="0" borderId="11" xfId="0" applyNumberFormat="1" applyFont="1" applyBorder="1" applyAlignment="1">
      <alignment horizontal="right"/>
    </xf>
    <xf numFmtId="0" fontId="0" fillId="0" borderId="7" xfId="0" applyBorder="1"/>
    <xf numFmtId="0" fontId="6" fillId="0" borderId="43" xfId="0" applyFont="1" applyBorder="1" applyAlignment="1">
      <alignment horizontal="left" indent="2"/>
    </xf>
    <xf numFmtId="168" fontId="6" fillId="0" borderId="0" xfId="1" applyNumberFormat="1"/>
    <xf numFmtId="0" fontId="6" fillId="0" borderId="44" xfId="0" quotePrefix="1" applyFont="1" applyBorder="1" applyAlignment="1">
      <alignment horizontal="left" indent="2"/>
    </xf>
    <xf numFmtId="0" fontId="6" fillId="0" borderId="34" xfId="0" applyFont="1" applyBorder="1" applyAlignment="1">
      <alignment wrapText="1"/>
    </xf>
    <xf numFmtId="0" fontId="6" fillId="0" borderId="58" xfId="0" applyFont="1" applyBorder="1" applyAlignment="1">
      <alignment horizontal="left" indent="2"/>
    </xf>
    <xf numFmtId="164" fontId="11" fillId="0" borderId="0" xfId="0" applyNumberFormat="1" applyFont="1"/>
    <xf numFmtId="40" fontId="22" fillId="0" borderId="34" xfId="0" applyNumberFormat="1" applyFont="1" applyBorder="1" applyAlignment="1">
      <alignment wrapText="1"/>
    </xf>
    <xf numFmtId="38" fontId="11" fillId="0" borderId="34" xfId="0" applyNumberFormat="1" applyFont="1" applyBorder="1" applyAlignment="1">
      <alignment wrapText="1"/>
    </xf>
    <xf numFmtId="38" fontId="6" fillId="0" borderId="44" xfId="0" applyNumberFormat="1" applyFont="1" applyBorder="1"/>
    <xf numFmtId="0" fontId="6" fillId="0" borderId="44" xfId="0" applyFont="1" applyBorder="1" applyAlignment="1">
      <alignment horizontal="left" indent="2"/>
    </xf>
    <xf numFmtId="0" fontId="6" fillId="0" borderId="44" xfId="0" applyFont="1" applyBorder="1"/>
    <xf numFmtId="0" fontId="6" fillId="0" borderId="43" xfId="0" applyFont="1" applyBorder="1"/>
    <xf numFmtId="10" fontId="11" fillId="0" borderId="34" xfId="0" applyNumberFormat="1" applyFont="1" applyBorder="1" applyAlignment="1">
      <alignment wrapText="1"/>
    </xf>
    <xf numFmtId="0" fontId="6" fillId="0" borderId="43" xfId="0" quotePrefix="1" applyFont="1" applyBorder="1" applyAlignment="1">
      <alignment horizontal="left" indent="2"/>
    </xf>
    <xf numFmtId="38" fontId="7" fillId="0" borderId="34" xfId="0" applyNumberFormat="1" applyFont="1" applyBorder="1"/>
    <xf numFmtId="38" fontId="11" fillId="0" borderId="44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6" fillId="0" borderId="47" xfId="0" applyFont="1" applyBorder="1" applyAlignment="1">
      <alignment horizontal="left" indent="2"/>
    </xf>
    <xf numFmtId="9" fontId="11" fillId="0" borderId="34" xfId="0" applyNumberFormat="1" applyFont="1" applyBorder="1" applyAlignment="1">
      <alignment wrapText="1"/>
    </xf>
    <xf numFmtId="0" fontId="6" fillId="0" borderId="72" xfId="0" applyFont="1" applyBorder="1"/>
    <xf numFmtId="0" fontId="6" fillId="0" borderId="73" xfId="0" applyFont="1" applyBorder="1"/>
    <xf numFmtId="0" fontId="6" fillId="0" borderId="0" xfId="0" applyFont="1" applyAlignment="1">
      <alignment horizontal="left"/>
    </xf>
    <xf numFmtId="164" fontId="6" fillId="0" borderId="73" xfId="2" applyNumberFormat="1" applyBorder="1"/>
    <xf numFmtId="14" fontId="7" fillId="0" borderId="0" xfId="2" applyNumberFormat="1" applyFont="1"/>
    <xf numFmtId="164" fontId="6" fillId="0" borderId="74" xfId="2" applyNumberFormat="1" applyBorder="1"/>
    <xf numFmtId="168" fontId="0" fillId="0" borderId="0" xfId="1" applyNumberFormat="1" applyFont="1"/>
    <xf numFmtId="0" fontId="0" fillId="38" borderId="3" xfId="0" applyFill="1" applyBorder="1"/>
    <xf numFmtId="0" fontId="0" fillId="38" borderId="4" xfId="0" applyFill="1" applyBorder="1"/>
    <xf numFmtId="0" fontId="7" fillId="38" borderId="0" xfId="0" applyFont="1" applyFill="1" applyAlignment="1">
      <alignment wrapText="1"/>
    </xf>
    <xf numFmtId="0" fontId="7" fillId="38" borderId="0" xfId="0" applyFont="1" applyFill="1"/>
    <xf numFmtId="0" fontId="7" fillId="38" borderId="1" xfId="0" applyFont="1" applyFill="1" applyBorder="1"/>
    <xf numFmtId="0" fontId="7" fillId="38" borderId="5" xfId="0" applyFont="1" applyFill="1" applyBorder="1" applyAlignment="1">
      <alignment horizontal="center"/>
    </xf>
    <xf numFmtId="0" fontId="9" fillId="38" borderId="6" xfId="0" applyFont="1" applyFill="1" applyBorder="1" applyAlignment="1">
      <alignment horizontal="left"/>
    </xf>
    <xf numFmtId="0" fontId="9" fillId="38" borderId="7" xfId="0" applyFont="1" applyFill="1" applyBorder="1" applyAlignment="1">
      <alignment horizontal="left"/>
    </xf>
    <xf numFmtId="0" fontId="11" fillId="38" borderId="7" xfId="0" applyFont="1" applyFill="1" applyBorder="1"/>
    <xf numFmtId="4" fontId="11" fillId="38" borderId="6" xfId="0" applyNumberFormat="1" applyFont="1" applyFill="1" applyBorder="1"/>
    <xf numFmtId="44" fontId="7" fillId="38" borderId="7" xfId="2" applyFont="1" applyFill="1" applyBorder="1"/>
    <xf numFmtId="164" fontId="7" fillId="38" borderId="7" xfId="2" applyNumberFormat="1" applyFont="1" applyFill="1" applyBorder="1"/>
    <xf numFmtId="38" fontId="7" fillId="38" borderId="7" xfId="0" applyNumberFormat="1" applyFont="1" applyFill="1" applyBorder="1"/>
    <xf numFmtId="38" fontId="11" fillId="38" borderId="7" xfId="0" applyNumberFormat="1" applyFont="1" applyFill="1" applyBorder="1"/>
    <xf numFmtId="5" fontId="11" fillId="38" borderId="7" xfId="0" applyNumberFormat="1" applyFont="1" applyFill="1" applyBorder="1"/>
    <xf numFmtId="4" fontId="11" fillId="38" borderId="7" xfId="0" applyNumberFormat="1" applyFont="1" applyFill="1" applyBorder="1"/>
    <xf numFmtId="38" fontId="11" fillId="38" borderId="8" xfId="0" applyNumberFormat="1" applyFont="1" applyFill="1" applyBorder="1"/>
    <xf numFmtId="0" fontId="9" fillId="38" borderId="1" xfId="0" applyFont="1" applyFill="1" applyBorder="1" applyAlignment="1">
      <alignment horizontal="left" vertical="center"/>
    </xf>
    <xf numFmtId="0" fontId="11" fillId="38" borderId="17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4" fontId="7" fillId="38" borderId="1" xfId="0" applyNumberFormat="1" applyFont="1" applyFill="1" applyBorder="1" applyAlignment="1">
      <alignment horizontal="centerContinuous" vertical="center" wrapText="1"/>
    </xf>
    <xf numFmtId="38" fontId="7" fillId="38" borderId="18" xfId="0" applyNumberFormat="1" applyFont="1" applyFill="1" applyBorder="1" applyAlignment="1">
      <alignment horizontal="centerContinuous" vertical="center"/>
    </xf>
    <xf numFmtId="44" fontId="7" fillId="38" borderId="19" xfId="2" applyFont="1" applyFill="1" applyBorder="1" applyAlignment="1">
      <alignment horizontal="center" vertical="center" wrapText="1"/>
    </xf>
    <xf numFmtId="164" fontId="7" fillId="38" borderId="20" xfId="2" applyNumberFormat="1" applyFont="1" applyFill="1" applyBorder="1" applyAlignment="1">
      <alignment horizontal="center" vertical="center" wrapText="1"/>
    </xf>
    <xf numFmtId="38" fontId="7" fillId="38" borderId="20" xfId="0" applyNumberFormat="1" applyFont="1" applyFill="1" applyBorder="1" applyAlignment="1">
      <alignment horizontal="center" vertical="center" wrapText="1"/>
    </xf>
    <xf numFmtId="5" fontId="7" fillId="38" borderId="19" xfId="0" applyNumberFormat="1" applyFont="1" applyFill="1" applyBorder="1" applyAlignment="1">
      <alignment horizontal="center" vertical="center" wrapText="1"/>
    </xf>
    <xf numFmtId="4" fontId="7" fillId="38" borderId="21" xfId="0" applyNumberFormat="1" applyFont="1" applyFill="1" applyBorder="1" applyAlignment="1">
      <alignment horizontal="center" vertical="center" wrapText="1"/>
    </xf>
    <xf numFmtId="38" fontId="7" fillId="38" borderId="5" xfId="0" applyNumberFormat="1" applyFont="1" applyFill="1" applyBorder="1" applyAlignment="1">
      <alignment horizontal="center" vertical="center" wrapText="1"/>
    </xf>
    <xf numFmtId="0" fontId="7" fillId="38" borderId="5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wrapText="1"/>
    </xf>
    <xf numFmtId="0" fontId="0" fillId="0" borderId="74" xfId="0" applyBorder="1"/>
    <xf numFmtId="164" fontId="0" fillId="38" borderId="17" xfId="2" applyNumberFormat="1" applyFont="1" applyFill="1" applyBorder="1"/>
    <xf numFmtId="0" fontId="0" fillId="38" borderId="17" xfId="0" applyFill="1" applyBorder="1"/>
    <xf numFmtId="164" fontId="0" fillId="38" borderId="18" xfId="2" applyNumberFormat="1" applyFont="1" applyFill="1" applyBorder="1"/>
    <xf numFmtId="0" fontId="8" fillId="38" borderId="1" xfId="0" applyFont="1" applyFill="1" applyBorder="1"/>
    <xf numFmtId="2" fontId="0" fillId="0" borderId="0" xfId="0" applyNumberFormat="1"/>
    <xf numFmtId="0" fontId="0" fillId="0" borderId="6" xfId="0" applyBorder="1"/>
    <xf numFmtId="0" fontId="6" fillId="0" borderId="71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6" fontId="6" fillId="0" borderId="71" xfId="0" applyNumberFormat="1" applyFont="1" applyBorder="1" applyAlignment="1">
      <alignment horizontal="center"/>
    </xf>
    <xf numFmtId="16" fontId="7" fillId="0" borderId="71" xfId="0" applyNumberFormat="1" applyFont="1" applyBorder="1" applyAlignment="1">
      <alignment horizontal="center"/>
    </xf>
    <xf numFmtId="169" fontId="6" fillId="0" borderId="71" xfId="0" applyNumberFormat="1" applyFont="1" applyBorder="1"/>
    <xf numFmtId="169" fontId="6" fillId="0" borderId="57" xfId="0" applyNumberFormat="1" applyFont="1" applyBorder="1"/>
    <xf numFmtId="0" fontId="6" fillId="0" borderId="15" xfId="0" applyFont="1" applyBorder="1" applyAlignment="1">
      <alignment horizontal="center"/>
    </xf>
    <xf numFmtId="169" fontId="6" fillId="0" borderId="15" xfId="0" applyNumberFormat="1" applyFont="1" applyBorder="1"/>
    <xf numFmtId="0" fontId="6" fillId="0" borderId="71" xfId="0" applyFont="1" applyBorder="1"/>
    <xf numFmtId="0" fontId="6" fillId="0" borderId="56" xfId="0" applyFont="1" applyBorder="1" applyAlignment="1">
      <alignment horizontal="center"/>
    </xf>
    <xf numFmtId="169" fontId="6" fillId="0" borderId="56" xfId="0" applyNumberFormat="1" applyFont="1" applyBorder="1"/>
    <xf numFmtId="0" fontId="6" fillId="0" borderId="75" xfId="0" applyFont="1" applyBorder="1" applyAlignment="1">
      <alignment horizontal="center"/>
    </xf>
    <xf numFmtId="169" fontId="6" fillId="0" borderId="76" xfId="0" applyNumberFormat="1" applyFont="1" applyBorder="1"/>
    <xf numFmtId="0" fontId="6" fillId="0" borderId="53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0" fillId="37" borderId="55" xfId="0" applyFill="1" applyBorder="1"/>
    <xf numFmtId="0" fontId="0" fillId="37" borderId="16" xfId="0" applyFill="1" applyBorder="1"/>
    <xf numFmtId="44" fontId="0" fillId="37" borderId="56" xfId="2" applyFont="1" applyFill="1" applyBorder="1"/>
    <xf numFmtId="0" fontId="0" fillId="37" borderId="13" xfId="0" applyFill="1" applyBorder="1"/>
    <xf numFmtId="0" fontId="0" fillId="37" borderId="74" xfId="0" applyFill="1" applyBorder="1"/>
    <xf numFmtId="44" fontId="0" fillId="37" borderId="15" xfId="2" applyFont="1" applyFill="1" applyBorder="1"/>
    <xf numFmtId="0" fontId="6" fillId="37" borderId="71" xfId="0" applyFont="1" applyFill="1" applyBorder="1" applyAlignment="1">
      <alignment horizontal="center"/>
    </xf>
    <xf numFmtId="0" fontId="7" fillId="37" borderId="71" xfId="0" applyFont="1" applyFill="1" applyBorder="1" applyAlignment="1">
      <alignment horizontal="center"/>
    </xf>
    <xf numFmtId="2" fontId="6" fillId="37" borderId="71" xfId="0" applyNumberFormat="1" applyFont="1" applyFill="1" applyBorder="1" applyAlignment="1">
      <alignment horizontal="center"/>
    </xf>
    <xf numFmtId="0" fontId="6" fillId="37" borderId="56" xfId="0" applyFont="1" applyFill="1" applyBorder="1" applyAlignment="1">
      <alignment horizontal="center"/>
    </xf>
    <xf numFmtId="1" fontId="6" fillId="37" borderId="76" xfId="0" applyNumberFormat="1" applyFont="1" applyFill="1" applyBorder="1" applyAlignment="1">
      <alignment horizontal="center"/>
    </xf>
    <xf numFmtId="1" fontId="6" fillId="37" borderId="71" xfId="0" applyNumberFormat="1" applyFont="1" applyFill="1" applyBorder="1" applyAlignment="1">
      <alignment horizontal="center"/>
    </xf>
    <xf numFmtId="1" fontId="6" fillId="37" borderId="57" xfId="0" applyNumberFormat="1" applyFont="1" applyFill="1" applyBorder="1" applyAlignment="1">
      <alignment horizontal="center"/>
    </xf>
    <xf numFmtId="1" fontId="6" fillId="37" borderId="15" xfId="0" applyNumberFormat="1" applyFont="1" applyFill="1" applyBorder="1" applyAlignment="1">
      <alignment horizontal="center"/>
    </xf>
    <xf numFmtId="1" fontId="7" fillId="37" borderId="71" xfId="0" applyNumberFormat="1" applyFont="1" applyFill="1" applyBorder="1" applyAlignment="1">
      <alignment horizontal="center"/>
    </xf>
    <xf numFmtId="16" fontId="6" fillId="37" borderId="12" xfId="0" applyNumberFormat="1" applyFont="1" applyFill="1" applyBorder="1" applyAlignment="1">
      <alignment horizontal="center"/>
    </xf>
    <xf numFmtId="0" fontId="6" fillId="37" borderId="71" xfId="0" applyFont="1" applyFill="1" applyBorder="1"/>
    <xf numFmtId="168" fontId="43" fillId="0" borderId="0" xfId="1" applyNumberFormat="1" applyFont="1" applyAlignment="1">
      <alignment horizontal="center"/>
    </xf>
    <xf numFmtId="164" fontId="7" fillId="38" borderId="71" xfId="0" applyNumberFormat="1" applyFont="1" applyFill="1" applyBorder="1"/>
    <xf numFmtId="164" fontId="6" fillId="38" borderId="71" xfId="0" applyNumberFormat="1" applyFont="1" applyFill="1" applyBorder="1"/>
    <xf numFmtId="0" fontId="6" fillId="38" borderId="71" xfId="0" applyFont="1" applyFill="1" applyBorder="1" applyAlignment="1">
      <alignment horizontal="center"/>
    </xf>
    <xf numFmtId="2" fontId="6" fillId="38" borderId="71" xfId="0" applyNumberFormat="1" applyFont="1" applyFill="1" applyBorder="1" applyAlignment="1">
      <alignment horizontal="center"/>
    </xf>
    <xf numFmtId="0" fontId="6" fillId="38" borderId="56" xfId="0" applyFont="1" applyFill="1" applyBorder="1" applyAlignment="1">
      <alignment horizontal="center"/>
    </xf>
    <xf numFmtId="1" fontId="6" fillId="38" borderId="76" xfId="0" applyNumberFormat="1" applyFont="1" applyFill="1" applyBorder="1" applyAlignment="1">
      <alignment horizontal="center"/>
    </xf>
    <xf numFmtId="1" fontId="6" fillId="38" borderId="71" xfId="0" applyNumberFormat="1" applyFont="1" applyFill="1" applyBorder="1" applyAlignment="1">
      <alignment horizontal="center"/>
    </xf>
    <xf numFmtId="1" fontId="6" fillId="38" borderId="15" xfId="0" applyNumberFormat="1" applyFont="1" applyFill="1" applyBorder="1" applyAlignment="1">
      <alignment horizontal="center"/>
    </xf>
    <xf numFmtId="0" fontId="0" fillId="38" borderId="71" xfId="0" applyFill="1" applyBorder="1" applyAlignment="1">
      <alignment horizontal="center"/>
    </xf>
    <xf numFmtId="16" fontId="6" fillId="38" borderId="12" xfId="0" applyNumberFormat="1" applyFont="1" applyFill="1" applyBorder="1" applyAlignment="1">
      <alignment horizontal="center"/>
    </xf>
    <xf numFmtId="0" fontId="6" fillId="38" borderId="71" xfId="0" applyFont="1" applyFill="1" applyBorder="1"/>
    <xf numFmtId="0" fontId="19" fillId="38" borderId="1" xfId="0" applyFont="1" applyFill="1" applyBorder="1"/>
    <xf numFmtId="0" fontId="19" fillId="38" borderId="17" xfId="0" applyFont="1" applyFill="1" applyBorder="1"/>
    <xf numFmtId="2" fontId="19" fillId="38" borderId="17" xfId="0" applyNumberFormat="1" applyFont="1" applyFill="1" applyBorder="1"/>
    <xf numFmtId="0" fontId="19" fillId="38" borderId="18" xfId="0" applyFont="1" applyFill="1" applyBorder="1"/>
    <xf numFmtId="0" fontId="7" fillId="38" borderId="8" xfId="0" applyFont="1" applyFill="1" applyBorder="1" applyAlignment="1">
      <alignment horizontal="center"/>
    </xf>
    <xf numFmtId="16" fontId="7" fillId="38" borderId="11" xfId="0" applyNumberFormat="1" applyFont="1" applyFill="1" applyBorder="1" applyAlignment="1">
      <alignment horizontal="center"/>
    </xf>
    <xf numFmtId="0" fontId="6" fillId="37" borderId="15" xfId="0" applyFont="1" applyFill="1" applyBorder="1"/>
    <xf numFmtId="1" fontId="6" fillId="38" borderId="8" xfId="0" applyNumberFormat="1" applyFont="1" applyFill="1" applyBorder="1" applyAlignment="1">
      <alignment horizontal="center"/>
    </xf>
    <xf numFmtId="1" fontId="6" fillId="38" borderId="78" xfId="0" applyNumberFormat="1" applyFont="1" applyFill="1" applyBorder="1" applyAlignment="1">
      <alignment horizontal="center"/>
    </xf>
    <xf numFmtId="16" fontId="7" fillId="38" borderId="1" xfId="0" applyNumberFormat="1" applyFont="1" applyFill="1" applyBorder="1" applyAlignment="1">
      <alignment horizontal="center"/>
    </xf>
    <xf numFmtId="2" fontId="6" fillId="37" borderId="56" xfId="0" applyNumberFormat="1" applyFont="1" applyFill="1" applyBorder="1" applyAlignment="1">
      <alignment horizontal="center"/>
    </xf>
    <xf numFmtId="2" fontId="6" fillId="37" borderId="15" xfId="0" applyNumberFormat="1" applyFont="1" applyFill="1" applyBorder="1" applyAlignment="1">
      <alignment horizontal="center"/>
    </xf>
    <xf numFmtId="2" fontId="6" fillId="37" borderId="76" xfId="0" applyNumberFormat="1" applyFont="1" applyFill="1" applyBorder="1" applyAlignment="1">
      <alignment horizontal="center"/>
    </xf>
    <xf numFmtId="2" fontId="6" fillId="37" borderId="57" xfId="0" applyNumberFormat="1" applyFont="1" applyFill="1" applyBorder="1" applyAlignment="1">
      <alignment horizontal="center"/>
    </xf>
    <xf numFmtId="0" fontId="67" fillId="0" borderId="0" xfId="0" applyFont="1"/>
    <xf numFmtId="164" fontId="67" fillId="0" borderId="0" xfId="2" applyNumberFormat="1" applyFont="1"/>
    <xf numFmtId="0" fontId="68" fillId="38" borderId="1" xfId="0" applyFont="1" applyFill="1" applyBorder="1"/>
    <xf numFmtId="0" fontId="68" fillId="38" borderId="17" xfId="0" applyFont="1" applyFill="1" applyBorder="1"/>
    <xf numFmtId="164" fontId="68" fillId="38" borderId="17" xfId="2" applyNumberFormat="1" applyFont="1" applyFill="1" applyBorder="1"/>
    <xf numFmtId="0" fontId="68" fillId="38" borderId="18" xfId="0" applyFont="1" applyFill="1" applyBorder="1"/>
    <xf numFmtId="0" fontId="69" fillId="0" borderId="0" xfId="0" applyFont="1"/>
    <xf numFmtId="0" fontId="70" fillId="0" borderId="0" xfId="0" applyFont="1"/>
    <xf numFmtId="0" fontId="67" fillId="0" borderId="74" xfId="0" applyFont="1" applyBorder="1"/>
    <xf numFmtId="0" fontId="70" fillId="0" borderId="74" xfId="0" applyFont="1" applyBorder="1"/>
    <xf numFmtId="164" fontId="67" fillId="0" borderId="74" xfId="2" applyNumberFormat="1" applyFont="1" applyBorder="1"/>
    <xf numFmtId="0" fontId="7" fillId="0" borderId="10" xfId="0" applyFont="1" applyBorder="1"/>
    <xf numFmtId="0" fontId="11" fillId="0" borderId="10" xfId="0" applyFont="1" applyBorder="1"/>
    <xf numFmtId="44" fontId="7" fillId="0" borderId="32" xfId="2" applyFont="1" applyBorder="1"/>
    <xf numFmtId="38" fontId="11" fillId="0" borderId="39" xfId="0" applyNumberFormat="1" applyFont="1" applyBorder="1"/>
    <xf numFmtId="164" fontId="7" fillId="0" borderId="47" xfId="2" applyNumberFormat="1" applyFont="1" applyBorder="1"/>
    <xf numFmtId="38" fontId="7" fillId="0" borderId="46" xfId="0" applyNumberFormat="1" applyFont="1" applyBorder="1"/>
    <xf numFmtId="44" fontId="7" fillId="0" borderId="0" xfId="2" applyFont="1"/>
    <xf numFmtId="44" fontId="7" fillId="0" borderId="15" xfId="2" applyFont="1" applyBorder="1"/>
    <xf numFmtId="44" fontId="7" fillId="0" borderId="5" xfId="2" applyFont="1" applyBorder="1"/>
    <xf numFmtId="38" fontId="7" fillId="0" borderId="88" xfId="0" applyNumberFormat="1" applyFont="1" applyBorder="1"/>
    <xf numFmtId="164" fontId="7" fillId="0" borderId="5" xfId="2" applyNumberFormat="1" applyFont="1" applyBorder="1"/>
    <xf numFmtId="168" fontId="0" fillId="0" borderId="0" xfId="0" applyNumberFormat="1"/>
    <xf numFmtId="164" fontId="6" fillId="0" borderId="0" xfId="2" applyNumberFormat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Fill="1"/>
    <xf numFmtId="16" fontId="7" fillId="0" borderId="0" xfId="0" applyNumberFormat="1" applyFont="1" applyFill="1" applyBorder="1" applyAlignment="1">
      <alignment horizontal="center"/>
    </xf>
    <xf numFmtId="167" fontId="6" fillId="0" borderId="0" xfId="4" applyNumberFormat="1" applyFont="1" applyAlignment="1">
      <alignment horizontal="right"/>
    </xf>
    <xf numFmtId="164" fontId="6" fillId="0" borderId="0" xfId="2" applyNumberFormat="1" applyFont="1"/>
    <xf numFmtId="164" fontId="6" fillId="0" borderId="0" xfId="0" applyNumberFormat="1" applyFont="1" applyAlignment="1">
      <alignment horizontal="left"/>
    </xf>
    <xf numFmtId="44" fontId="6" fillId="0" borderId="0" xfId="2" applyFont="1"/>
    <xf numFmtId="165" fontId="6" fillId="0" borderId="14" xfId="0" applyNumberFormat="1" applyFont="1" applyBorder="1" applyAlignment="1">
      <alignment horizontal="right"/>
    </xf>
    <xf numFmtId="10" fontId="6" fillId="0" borderId="0" xfId="4" applyNumberFormat="1" applyFont="1"/>
    <xf numFmtId="0" fontId="7" fillId="38" borderId="60" xfId="0" applyFont="1" applyFill="1" applyBorder="1" applyAlignment="1">
      <alignment wrapText="1"/>
    </xf>
    <xf numFmtId="0" fontId="0" fillId="38" borderId="60" xfId="0" applyFill="1" applyBorder="1" applyAlignment="1">
      <alignment wrapText="1"/>
    </xf>
    <xf numFmtId="0" fontId="7" fillId="38" borderId="1" xfId="0" applyFont="1" applyFill="1" applyBorder="1" applyAlignment="1">
      <alignment wrapText="1"/>
    </xf>
    <xf numFmtId="0" fontId="0" fillId="38" borderId="18" xfId="0" applyFill="1" applyBorder="1" applyAlignment="1">
      <alignment wrapText="1"/>
    </xf>
    <xf numFmtId="0" fontId="8" fillId="38" borderId="59" xfId="0" applyFont="1" applyFill="1" applyBorder="1" applyAlignment="1">
      <alignment horizontal="center"/>
    </xf>
    <xf numFmtId="0" fontId="8" fillId="38" borderId="60" xfId="0" applyFont="1" applyFill="1" applyBorder="1" applyAlignment="1">
      <alignment horizontal="center"/>
    </xf>
    <xf numFmtId="165" fontId="21" fillId="38" borderId="61" xfId="0" applyNumberFormat="1" applyFont="1" applyFill="1" applyBorder="1" applyAlignment="1">
      <alignment horizontal="center"/>
    </xf>
    <xf numFmtId="165" fontId="21" fillId="38" borderId="54" xfId="0" applyNumberFormat="1" applyFont="1" applyFill="1" applyBorder="1" applyAlignment="1">
      <alignment horizontal="center"/>
    </xf>
    <xf numFmtId="0" fontId="7" fillId="38" borderId="18" xfId="0" applyFont="1" applyFill="1" applyBorder="1" applyAlignment="1">
      <alignment wrapText="1"/>
    </xf>
    <xf numFmtId="0" fontId="7" fillId="38" borderId="60" xfId="0" applyFont="1" applyFill="1" applyBorder="1" applyAlignment="1">
      <alignment horizontal="left" wrapText="1"/>
    </xf>
    <xf numFmtId="165" fontId="7" fillId="0" borderId="2" xfId="0" applyNumberFormat="1" applyFont="1" applyBorder="1" applyAlignment="1">
      <alignment horizontal="left"/>
    </xf>
    <xf numFmtId="0" fontId="11" fillId="0" borderId="2" xfId="0" applyFont="1" applyBorder="1"/>
  </cellXfs>
  <cellStyles count="236">
    <cellStyle name="20% - Accent1" xfId="22" builtinId="30" customBuiltin="1"/>
    <cellStyle name="20% - Accent1 2" xfId="124" xr:uid="{00000000-0005-0000-0000-000001000000}"/>
    <cellStyle name="20% - Accent1 3" xfId="97" xr:uid="{00000000-0005-0000-0000-000002000000}"/>
    <cellStyle name="20% - Accent2" xfId="26" builtinId="34" customBuiltin="1"/>
    <cellStyle name="20% - Accent2 2" xfId="125" xr:uid="{00000000-0005-0000-0000-000004000000}"/>
    <cellStyle name="20% - Accent2 3" xfId="99" xr:uid="{00000000-0005-0000-0000-000005000000}"/>
    <cellStyle name="20% - Accent3" xfId="30" builtinId="38" customBuiltin="1"/>
    <cellStyle name="20% - Accent3 2" xfId="126" xr:uid="{00000000-0005-0000-0000-000007000000}"/>
    <cellStyle name="20% - Accent3 3" xfId="101" xr:uid="{00000000-0005-0000-0000-000008000000}"/>
    <cellStyle name="20% - Accent4" xfId="34" builtinId="42" customBuiltin="1"/>
    <cellStyle name="20% - Accent4 2" xfId="127" xr:uid="{00000000-0005-0000-0000-00000A000000}"/>
    <cellStyle name="20% - Accent4 3" xfId="103" xr:uid="{00000000-0005-0000-0000-00000B000000}"/>
    <cellStyle name="20% - Accent5" xfId="38" builtinId="46" customBuiltin="1"/>
    <cellStyle name="20% - Accent5 2" xfId="128" xr:uid="{00000000-0005-0000-0000-00000D000000}"/>
    <cellStyle name="20% - Accent5 3" xfId="105" xr:uid="{00000000-0005-0000-0000-00000E000000}"/>
    <cellStyle name="20% - Accent6" xfId="42" builtinId="50" customBuiltin="1"/>
    <cellStyle name="20% - Accent6 2" xfId="129" xr:uid="{00000000-0005-0000-0000-000010000000}"/>
    <cellStyle name="20% - Accent6 3" xfId="107" xr:uid="{00000000-0005-0000-0000-000011000000}"/>
    <cellStyle name="40% - Accent1" xfId="23" builtinId="31" customBuiltin="1"/>
    <cellStyle name="40% - Accent1 2" xfId="130" xr:uid="{00000000-0005-0000-0000-000013000000}"/>
    <cellStyle name="40% - Accent1 3" xfId="98" xr:uid="{00000000-0005-0000-0000-000014000000}"/>
    <cellStyle name="40% - Accent2" xfId="27" builtinId="35" customBuiltin="1"/>
    <cellStyle name="40% - Accent2 2" xfId="131" xr:uid="{00000000-0005-0000-0000-000016000000}"/>
    <cellStyle name="40% - Accent2 3" xfId="100" xr:uid="{00000000-0005-0000-0000-000017000000}"/>
    <cellStyle name="40% - Accent3" xfId="31" builtinId="39" customBuiltin="1"/>
    <cellStyle name="40% - Accent3 2" xfId="132" xr:uid="{00000000-0005-0000-0000-000019000000}"/>
    <cellStyle name="40% - Accent3 3" xfId="102" xr:uid="{00000000-0005-0000-0000-00001A000000}"/>
    <cellStyle name="40% - Accent4" xfId="35" builtinId="43" customBuiltin="1"/>
    <cellStyle name="40% - Accent4 2" xfId="133" xr:uid="{00000000-0005-0000-0000-00001C000000}"/>
    <cellStyle name="40% - Accent4 3" xfId="104" xr:uid="{00000000-0005-0000-0000-00001D000000}"/>
    <cellStyle name="40% - Accent5" xfId="39" builtinId="47" customBuiltin="1"/>
    <cellStyle name="40% - Accent5 2" xfId="134" xr:uid="{00000000-0005-0000-0000-00001F000000}"/>
    <cellStyle name="40% - Accent5 3" xfId="106" xr:uid="{00000000-0005-0000-0000-000020000000}"/>
    <cellStyle name="40% - Accent6" xfId="43" builtinId="51" customBuiltin="1"/>
    <cellStyle name="40% - Accent6 2" xfId="135" xr:uid="{00000000-0005-0000-0000-000022000000}"/>
    <cellStyle name="40% - Accent6 3" xfId="108" xr:uid="{00000000-0005-0000-0000-000023000000}"/>
    <cellStyle name="60% - Accent1" xfId="24" builtinId="32" customBuiltin="1"/>
    <cellStyle name="60% - Accent1 2" xfId="136" xr:uid="{00000000-0005-0000-0000-000025000000}"/>
    <cellStyle name="60% - Accent2" xfId="28" builtinId="36" customBuiltin="1"/>
    <cellStyle name="60% - Accent2 2" xfId="137" xr:uid="{00000000-0005-0000-0000-000027000000}"/>
    <cellStyle name="60% - Accent3" xfId="32" builtinId="40" customBuiltin="1"/>
    <cellStyle name="60% - Accent3 2" xfId="138" xr:uid="{00000000-0005-0000-0000-000029000000}"/>
    <cellStyle name="60% - Accent4" xfId="36" builtinId="44" customBuiltin="1"/>
    <cellStyle name="60% - Accent4 2" xfId="139" xr:uid="{00000000-0005-0000-0000-00002B000000}"/>
    <cellStyle name="60% - Accent5" xfId="40" builtinId="48" customBuiltin="1"/>
    <cellStyle name="60% - Accent5 2" xfId="140" xr:uid="{00000000-0005-0000-0000-00002D000000}"/>
    <cellStyle name="60% - Accent6" xfId="44" builtinId="52" customBuiltin="1"/>
    <cellStyle name="60% - Accent6 2" xfId="141" xr:uid="{00000000-0005-0000-0000-00002F000000}"/>
    <cellStyle name="Accent1" xfId="21" builtinId="29" customBuiltin="1"/>
    <cellStyle name="Accent1 2" xfId="142" xr:uid="{00000000-0005-0000-0000-000031000000}"/>
    <cellStyle name="Accent2" xfId="25" builtinId="33" customBuiltin="1"/>
    <cellStyle name="Accent2 2" xfId="143" xr:uid="{00000000-0005-0000-0000-000033000000}"/>
    <cellStyle name="Accent3" xfId="29" builtinId="37" customBuiltin="1"/>
    <cellStyle name="Accent3 2" xfId="144" xr:uid="{00000000-0005-0000-0000-000035000000}"/>
    <cellStyle name="Accent4" xfId="33" builtinId="41" customBuiltin="1"/>
    <cellStyle name="Accent4 2" xfId="145" xr:uid="{00000000-0005-0000-0000-000037000000}"/>
    <cellStyle name="Accent5" xfId="37" builtinId="45" customBuiltin="1"/>
    <cellStyle name="Accent5 2" xfId="146" xr:uid="{00000000-0005-0000-0000-000039000000}"/>
    <cellStyle name="Accent6" xfId="41" builtinId="49" customBuiltin="1"/>
    <cellStyle name="Accent6 2" xfId="147" xr:uid="{00000000-0005-0000-0000-00003B000000}"/>
    <cellStyle name="Bad" xfId="11" builtinId="27" customBuiltin="1"/>
    <cellStyle name="Bad 2" xfId="148" xr:uid="{00000000-0005-0000-0000-00003D000000}"/>
    <cellStyle name="Calc Currency (0)" xfId="149" xr:uid="{00000000-0005-0000-0000-00003E000000}"/>
    <cellStyle name="Calculation" xfId="15" builtinId="22" customBuiltin="1"/>
    <cellStyle name="Calculation 2" xfId="150" xr:uid="{00000000-0005-0000-0000-000040000000}"/>
    <cellStyle name="Check Cell" xfId="17" builtinId="23" customBuiltin="1"/>
    <cellStyle name="Check Cell 2" xfId="151" xr:uid="{00000000-0005-0000-0000-000042000000}"/>
    <cellStyle name="Comma" xfId="1" builtinId="3"/>
    <cellStyle name="Comma 10" xfId="153" xr:uid="{00000000-0005-0000-0000-000044000000}"/>
    <cellStyle name="Comma 10 2" xfId="154" xr:uid="{00000000-0005-0000-0000-000045000000}"/>
    <cellStyle name="Comma 11" xfId="155" xr:uid="{00000000-0005-0000-0000-000046000000}"/>
    <cellStyle name="Comma 12" xfId="152" xr:uid="{00000000-0005-0000-0000-000047000000}"/>
    <cellStyle name="Comma 2" xfId="49" xr:uid="{00000000-0005-0000-0000-000048000000}"/>
    <cellStyle name="Comma 2 2" xfId="92" xr:uid="{00000000-0005-0000-0000-000049000000}"/>
    <cellStyle name="Comma 2 2 2" xfId="158" xr:uid="{00000000-0005-0000-0000-00004A000000}"/>
    <cellStyle name="Comma 2 2 3" xfId="159" xr:uid="{00000000-0005-0000-0000-00004B000000}"/>
    <cellStyle name="Comma 2 2 4" xfId="157" xr:uid="{00000000-0005-0000-0000-00004C000000}"/>
    <cellStyle name="Comma 2 3" xfId="160" xr:uid="{00000000-0005-0000-0000-00004D000000}"/>
    <cellStyle name="Comma 2 4" xfId="156" xr:uid="{00000000-0005-0000-0000-00004E000000}"/>
    <cellStyle name="Comma 25" xfId="161" xr:uid="{00000000-0005-0000-0000-00004F000000}"/>
    <cellStyle name="Comma 3" xfId="50" xr:uid="{00000000-0005-0000-0000-000050000000}"/>
    <cellStyle name="Comma 3 2" xfId="51" xr:uid="{00000000-0005-0000-0000-000051000000}"/>
    <cellStyle name="Comma 3 3" xfId="162" xr:uid="{00000000-0005-0000-0000-000052000000}"/>
    <cellStyle name="Comma 4" xfId="52" xr:uid="{00000000-0005-0000-0000-000053000000}"/>
    <cellStyle name="Comma 4 2" xfId="164" xr:uid="{00000000-0005-0000-0000-000054000000}"/>
    <cellStyle name="Comma 4 3" xfId="163" xr:uid="{00000000-0005-0000-0000-000055000000}"/>
    <cellStyle name="Comma 5" xfId="53" xr:uid="{00000000-0005-0000-0000-000056000000}"/>
    <cellStyle name="Comma 5 2" xfId="166" xr:uid="{00000000-0005-0000-0000-000057000000}"/>
    <cellStyle name="Comma 5 3" xfId="165" xr:uid="{00000000-0005-0000-0000-000058000000}"/>
    <cellStyle name="Comma 6" xfId="48" xr:uid="{00000000-0005-0000-0000-000059000000}"/>
    <cellStyle name="Comma 6 2" xfId="167" xr:uid="{00000000-0005-0000-0000-00005A000000}"/>
    <cellStyle name="Comma 7" xfId="93" xr:uid="{00000000-0005-0000-0000-00005B000000}"/>
    <cellStyle name="Comma 7 2" xfId="169" xr:uid="{00000000-0005-0000-0000-00005C000000}"/>
    <cellStyle name="Comma 7 3" xfId="168" xr:uid="{00000000-0005-0000-0000-00005D000000}"/>
    <cellStyle name="Comma 7 4" xfId="117" xr:uid="{00000000-0005-0000-0000-00005E000000}"/>
    <cellStyle name="Comma 8" xfId="122" xr:uid="{00000000-0005-0000-0000-00005F000000}"/>
    <cellStyle name="Comma 8 2" xfId="171" xr:uid="{00000000-0005-0000-0000-000060000000}"/>
    <cellStyle name="Comma 8 3" xfId="170" xr:uid="{00000000-0005-0000-0000-000061000000}"/>
    <cellStyle name="Comma 9" xfId="172" xr:uid="{00000000-0005-0000-0000-000062000000}"/>
    <cellStyle name="Comma 9 2" xfId="173" xr:uid="{00000000-0005-0000-0000-000063000000}"/>
    <cellStyle name="Comma 9 3" xfId="174" xr:uid="{00000000-0005-0000-0000-000064000000}"/>
    <cellStyle name="Comma 9 4" xfId="175" xr:uid="{00000000-0005-0000-0000-000065000000}"/>
    <cellStyle name="Currency" xfId="2" builtinId="4"/>
    <cellStyle name="Currency 2" xfId="3" xr:uid="{00000000-0005-0000-0000-000067000000}"/>
    <cellStyle name="Currency 2 2" xfId="55" xr:uid="{00000000-0005-0000-0000-000068000000}"/>
    <cellStyle name="Currency 2 2 2" xfId="178" xr:uid="{00000000-0005-0000-0000-000069000000}"/>
    <cellStyle name="Currency 2 2 3" xfId="177" xr:uid="{00000000-0005-0000-0000-00006A000000}"/>
    <cellStyle name="Currency 2 3" xfId="179" xr:uid="{00000000-0005-0000-0000-00006B000000}"/>
    <cellStyle name="Currency 3" xfId="56" xr:uid="{00000000-0005-0000-0000-00006C000000}"/>
    <cellStyle name="Currency 3 2" xfId="57" xr:uid="{00000000-0005-0000-0000-00006D000000}"/>
    <cellStyle name="Currency 3 3" xfId="180" xr:uid="{00000000-0005-0000-0000-00006E000000}"/>
    <cellStyle name="Currency 4" xfId="58" xr:uid="{00000000-0005-0000-0000-00006F000000}"/>
    <cellStyle name="Currency 4 2" xfId="84" xr:uid="{00000000-0005-0000-0000-000070000000}"/>
    <cellStyle name="Currency 5" xfId="59" xr:uid="{00000000-0005-0000-0000-000071000000}"/>
    <cellStyle name="Currency 5 2" xfId="181" xr:uid="{00000000-0005-0000-0000-000072000000}"/>
    <cellStyle name="Currency 6" xfId="54" xr:uid="{00000000-0005-0000-0000-000073000000}"/>
    <cellStyle name="Currency 7" xfId="176" xr:uid="{00000000-0005-0000-0000-000074000000}"/>
    <cellStyle name="Euro" xfId="182" xr:uid="{00000000-0005-0000-0000-000075000000}"/>
    <cellStyle name="Euro 2" xfId="183" xr:uid="{00000000-0005-0000-0000-000076000000}"/>
    <cellStyle name="Explanatory Text" xfId="19" builtinId="53" customBuiltin="1"/>
    <cellStyle name="Explanatory Text 2" xfId="184" xr:uid="{00000000-0005-0000-0000-000078000000}"/>
    <cellStyle name="Good" xfId="10" builtinId="26" customBuiltin="1"/>
    <cellStyle name="Good 2" xfId="185" xr:uid="{00000000-0005-0000-0000-00007A000000}"/>
    <cellStyle name="Grey" xfId="83" xr:uid="{00000000-0005-0000-0000-00007B000000}"/>
    <cellStyle name="Grey 2" xfId="82" xr:uid="{00000000-0005-0000-0000-00007C000000}"/>
    <cellStyle name="Header1" xfId="186" xr:uid="{00000000-0005-0000-0000-00007D000000}"/>
    <cellStyle name="Header2" xfId="187" xr:uid="{00000000-0005-0000-0000-00007E000000}"/>
    <cellStyle name="Heading 1" xfId="6" builtinId="16" customBuiltin="1"/>
    <cellStyle name="Heading 1 2" xfId="188" xr:uid="{00000000-0005-0000-0000-000080000000}"/>
    <cellStyle name="Heading 2" xfId="7" builtinId="17" customBuiltin="1"/>
    <cellStyle name="Heading 2 2" xfId="189" xr:uid="{00000000-0005-0000-0000-000082000000}"/>
    <cellStyle name="Heading 3" xfId="8" builtinId="18" customBuiltin="1"/>
    <cellStyle name="Heading 3 2" xfId="190" xr:uid="{00000000-0005-0000-0000-000084000000}"/>
    <cellStyle name="Heading 4" xfId="9" builtinId="19" customBuiltin="1"/>
    <cellStyle name="Heading 4 2" xfId="191" xr:uid="{00000000-0005-0000-0000-000086000000}"/>
    <cellStyle name="Hyperlink 2" xfId="192" xr:uid="{00000000-0005-0000-0000-000087000000}"/>
    <cellStyle name="Hyperlink 2 2" xfId="193" xr:uid="{00000000-0005-0000-0000-000088000000}"/>
    <cellStyle name="Input" xfId="13" builtinId="20" customBuiltin="1"/>
    <cellStyle name="Input [yellow]" xfId="81" xr:uid="{00000000-0005-0000-0000-00008A000000}"/>
    <cellStyle name="Input [yellow] 2" xfId="73" xr:uid="{00000000-0005-0000-0000-00008B000000}"/>
    <cellStyle name="Input 2" xfId="194" xr:uid="{00000000-0005-0000-0000-00008C000000}"/>
    <cellStyle name="Linked Cell" xfId="16" builtinId="24" customBuiltin="1"/>
    <cellStyle name="Linked Cell 2" xfId="195" xr:uid="{00000000-0005-0000-0000-00008E000000}"/>
    <cellStyle name="Neutral" xfId="12" builtinId="28" customBuiltin="1"/>
    <cellStyle name="Neutral 2" xfId="196" xr:uid="{00000000-0005-0000-0000-000090000000}"/>
    <cellStyle name="Normal" xfId="0" builtinId="0"/>
    <cellStyle name="Normal - Style1" xfId="74" xr:uid="{00000000-0005-0000-0000-000092000000}"/>
    <cellStyle name="Normal - Style1 2" xfId="75" xr:uid="{00000000-0005-0000-0000-000093000000}"/>
    <cellStyle name="Normal - Style1 2 2" xfId="70" xr:uid="{00000000-0005-0000-0000-000094000000}"/>
    <cellStyle name="Normal - Style1 3" xfId="69" xr:uid="{00000000-0005-0000-0000-000095000000}"/>
    <cellStyle name="Normal 10" xfId="95" xr:uid="{00000000-0005-0000-0000-000096000000}"/>
    <cellStyle name="Normal 10 2" xfId="198" xr:uid="{00000000-0005-0000-0000-000097000000}"/>
    <cellStyle name="Normal 10 3" xfId="199" xr:uid="{00000000-0005-0000-0000-000098000000}"/>
    <cellStyle name="Normal 10 4" xfId="200" xr:uid="{00000000-0005-0000-0000-000099000000}"/>
    <cellStyle name="Normal 10 5" xfId="201" xr:uid="{00000000-0005-0000-0000-00009A000000}"/>
    <cellStyle name="Normal 10 6" xfId="197" xr:uid="{00000000-0005-0000-0000-00009B000000}"/>
    <cellStyle name="Normal 10 7" xfId="119" xr:uid="{00000000-0005-0000-0000-00009C000000}"/>
    <cellStyle name="Normal 11" xfId="121" xr:uid="{00000000-0005-0000-0000-00009D000000}"/>
    <cellStyle name="Normal 18" xfId="202" xr:uid="{00000000-0005-0000-0000-00009E000000}"/>
    <cellStyle name="Normal 2" xfId="45" xr:uid="{00000000-0005-0000-0000-00009F000000}"/>
    <cellStyle name="Normal 2 2" xfId="60" xr:uid="{00000000-0005-0000-0000-0000A0000000}"/>
    <cellStyle name="Normal 2 3" xfId="71" xr:uid="{00000000-0005-0000-0000-0000A1000000}"/>
    <cellStyle name="Normal 2 3 2" xfId="203" xr:uid="{00000000-0005-0000-0000-0000A2000000}"/>
    <cellStyle name="Normal 2 3 3" xfId="113" xr:uid="{00000000-0005-0000-0000-0000A3000000}"/>
    <cellStyle name="Normal 2 4" xfId="91" xr:uid="{00000000-0005-0000-0000-0000A4000000}"/>
    <cellStyle name="Normal 2 5" xfId="109" xr:uid="{00000000-0005-0000-0000-0000A5000000}"/>
    <cellStyle name="Normal 2_Book1" xfId="204" xr:uid="{00000000-0005-0000-0000-0000A6000000}"/>
    <cellStyle name="Normal 3" xfId="61" xr:uid="{00000000-0005-0000-0000-0000A7000000}"/>
    <cellStyle name="Normal 3 2" xfId="68" xr:uid="{00000000-0005-0000-0000-0000A8000000}"/>
    <cellStyle name="Normal 4" xfId="62" xr:uid="{00000000-0005-0000-0000-0000A9000000}"/>
    <cellStyle name="Normal 4 2" xfId="63" xr:uid="{00000000-0005-0000-0000-0000AA000000}"/>
    <cellStyle name="Normal 4 2 2" xfId="206" xr:uid="{00000000-0005-0000-0000-0000AB000000}"/>
    <cellStyle name="Normal 4 2 3" xfId="205" xr:uid="{00000000-0005-0000-0000-0000AC000000}"/>
    <cellStyle name="Normal 5" xfId="47" xr:uid="{00000000-0005-0000-0000-0000AD000000}"/>
    <cellStyle name="Normal 5 2" xfId="208" xr:uid="{00000000-0005-0000-0000-0000AE000000}"/>
    <cellStyle name="Normal 5 3" xfId="209" xr:uid="{00000000-0005-0000-0000-0000AF000000}"/>
    <cellStyle name="Normal 5 4" xfId="207" xr:uid="{00000000-0005-0000-0000-0000B0000000}"/>
    <cellStyle name="Normal 5 5" xfId="111" xr:uid="{00000000-0005-0000-0000-0000B1000000}"/>
    <cellStyle name="Normal 6" xfId="67" xr:uid="{00000000-0005-0000-0000-0000B2000000}"/>
    <cellStyle name="Normal 6 2" xfId="210" xr:uid="{00000000-0005-0000-0000-0000B3000000}"/>
    <cellStyle name="Normal 6 3" xfId="112" xr:uid="{00000000-0005-0000-0000-0000B4000000}"/>
    <cellStyle name="Normal 7" xfId="88" xr:uid="{00000000-0005-0000-0000-0000B5000000}"/>
    <cellStyle name="Normal 7 2" xfId="212" xr:uid="{00000000-0005-0000-0000-0000B6000000}"/>
    <cellStyle name="Normal 7 2 2" xfId="213" xr:uid="{00000000-0005-0000-0000-0000B7000000}"/>
    <cellStyle name="Normal 7 3" xfId="214" xr:uid="{00000000-0005-0000-0000-0000B8000000}"/>
    <cellStyle name="Normal 7 4" xfId="211" xr:uid="{00000000-0005-0000-0000-0000B9000000}"/>
    <cellStyle name="Normal 7 5" xfId="114" xr:uid="{00000000-0005-0000-0000-0000BA000000}"/>
    <cellStyle name="Normal 8" xfId="89" xr:uid="{00000000-0005-0000-0000-0000BB000000}"/>
    <cellStyle name="Normal 8 2" xfId="216" xr:uid="{00000000-0005-0000-0000-0000BC000000}"/>
    <cellStyle name="Normal 8 3" xfId="217" xr:uid="{00000000-0005-0000-0000-0000BD000000}"/>
    <cellStyle name="Normal 8 4" xfId="215" xr:uid="{00000000-0005-0000-0000-0000BE000000}"/>
    <cellStyle name="Normal 8 5" xfId="115" xr:uid="{00000000-0005-0000-0000-0000BF000000}"/>
    <cellStyle name="Normal 9" xfId="90" xr:uid="{00000000-0005-0000-0000-0000C0000000}"/>
    <cellStyle name="Normal 9 2" xfId="219" xr:uid="{00000000-0005-0000-0000-0000C1000000}"/>
    <cellStyle name="Normal 9 2 2" xfId="220" xr:uid="{00000000-0005-0000-0000-0000C2000000}"/>
    <cellStyle name="Normal 9 3" xfId="221" xr:uid="{00000000-0005-0000-0000-0000C3000000}"/>
    <cellStyle name="Normal 9 4" xfId="222" xr:uid="{00000000-0005-0000-0000-0000C4000000}"/>
    <cellStyle name="Normal 9 5" xfId="218" xr:uid="{00000000-0005-0000-0000-0000C5000000}"/>
    <cellStyle name="Normal 9 6" xfId="116" xr:uid="{00000000-0005-0000-0000-0000C6000000}"/>
    <cellStyle name="Note 2" xfId="46" xr:uid="{00000000-0005-0000-0000-0000C7000000}"/>
    <cellStyle name="Note 2 2" xfId="223" xr:uid="{00000000-0005-0000-0000-0000C8000000}"/>
    <cellStyle name="Note 2 3" xfId="110" xr:uid="{00000000-0005-0000-0000-0000C9000000}"/>
    <cellStyle name="Output" xfId="14" builtinId="21" customBuiltin="1"/>
    <cellStyle name="Output 2" xfId="224" xr:uid="{00000000-0005-0000-0000-0000CB000000}"/>
    <cellStyle name="Percent" xfId="4" builtinId="5"/>
    <cellStyle name="Percent [2]" xfId="76" xr:uid="{00000000-0005-0000-0000-0000CD000000}"/>
    <cellStyle name="Percent [2] 2" xfId="77" xr:uid="{00000000-0005-0000-0000-0000CE000000}"/>
    <cellStyle name="Percent [2] 2 2" xfId="78" xr:uid="{00000000-0005-0000-0000-0000CF000000}"/>
    <cellStyle name="Percent [2] 3" xfId="79" xr:uid="{00000000-0005-0000-0000-0000D0000000}"/>
    <cellStyle name="Percent 2" xfId="65" xr:uid="{00000000-0005-0000-0000-0000D1000000}"/>
    <cellStyle name="Percent 2 2" xfId="80" xr:uid="{00000000-0005-0000-0000-0000D2000000}"/>
    <cellStyle name="Percent 2 2 2" xfId="226" xr:uid="{00000000-0005-0000-0000-0000D3000000}"/>
    <cellStyle name="Percent 2 3" xfId="72" xr:uid="{00000000-0005-0000-0000-0000D4000000}"/>
    <cellStyle name="Percent 2 4" xfId="225" xr:uid="{00000000-0005-0000-0000-0000D5000000}"/>
    <cellStyle name="Percent 3" xfId="66" xr:uid="{00000000-0005-0000-0000-0000D6000000}"/>
    <cellStyle name="Percent 3 2" xfId="85" xr:uid="{00000000-0005-0000-0000-0000D7000000}"/>
    <cellStyle name="Percent 4" xfId="64" xr:uid="{00000000-0005-0000-0000-0000D8000000}"/>
    <cellStyle name="Percent 4 2" xfId="86" xr:uid="{00000000-0005-0000-0000-0000D9000000}"/>
    <cellStyle name="Percent 5" xfId="94" xr:uid="{00000000-0005-0000-0000-0000DA000000}"/>
    <cellStyle name="Percent 5 2" xfId="227" xr:uid="{00000000-0005-0000-0000-0000DB000000}"/>
    <cellStyle name="Percent 5 3" xfId="118" xr:uid="{00000000-0005-0000-0000-0000DC000000}"/>
    <cellStyle name="Percent 6" xfId="96" xr:uid="{00000000-0005-0000-0000-0000DD000000}"/>
    <cellStyle name="Percent 6 2" xfId="229" xr:uid="{00000000-0005-0000-0000-0000DE000000}"/>
    <cellStyle name="Percent 6 3" xfId="228" xr:uid="{00000000-0005-0000-0000-0000DF000000}"/>
    <cellStyle name="Percent 6 4" xfId="120" xr:uid="{00000000-0005-0000-0000-0000E0000000}"/>
    <cellStyle name="Percent 7" xfId="123" xr:uid="{00000000-0005-0000-0000-0000E1000000}"/>
    <cellStyle name="Percent 7 2" xfId="230" xr:uid="{00000000-0005-0000-0000-0000E2000000}"/>
    <cellStyle name="Percent 8" xfId="231" xr:uid="{00000000-0005-0000-0000-0000E3000000}"/>
    <cellStyle name="Percent 9" xfId="232" xr:uid="{00000000-0005-0000-0000-0000E4000000}"/>
    <cellStyle name="RSVD" xfId="87" xr:uid="{00000000-0005-0000-0000-0000E5000000}"/>
    <cellStyle name="Title" xfId="5" builtinId="15" customBuiltin="1"/>
    <cellStyle name="Title 2" xfId="233" xr:uid="{00000000-0005-0000-0000-0000E7000000}"/>
    <cellStyle name="Total" xfId="20" builtinId="25" customBuiltin="1"/>
    <cellStyle name="Total 2" xfId="234" xr:uid="{00000000-0005-0000-0000-0000E9000000}"/>
    <cellStyle name="Warning Text" xfId="18" builtinId="11" customBuiltin="1"/>
    <cellStyle name="Warning Text 2" xfId="235" xr:uid="{00000000-0005-0000-0000-0000EB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1</xdr:row>
      <xdr:rowOff>19050</xdr:rowOff>
    </xdr:from>
    <xdr:to>
      <xdr:col>6</xdr:col>
      <xdr:colOff>0</xdr:colOff>
      <xdr:row>1</xdr:row>
      <xdr:rowOff>352425</xdr:rowOff>
    </xdr:to>
    <xdr:pic>
      <xdr:nvPicPr>
        <xdr:cNvPr id="2" name="Picture 1" descr="Description: Description: cid:image001.jpg@01CD13DB.3BF06B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84150"/>
          <a:ext cx="876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1732734</xdr:colOff>
      <xdr:row>1</xdr:row>
      <xdr:rowOff>19050</xdr:rowOff>
    </xdr:from>
    <xdr:to>
      <xdr:col>12</xdr:col>
      <xdr:colOff>1114425</xdr:colOff>
      <xdr:row>2</xdr:row>
      <xdr:rowOff>200025</xdr:rowOff>
    </xdr:to>
    <xdr:pic>
      <xdr:nvPicPr>
        <xdr:cNvPr id="2" name="Picture 1" descr="Description: Description: cid:image001.jpg@01CD13DB.3BF06BF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7384" y="409575"/>
          <a:ext cx="1458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1362075</xdr:colOff>
      <xdr:row>1</xdr:row>
      <xdr:rowOff>19050</xdr:rowOff>
    </xdr:from>
    <xdr:to>
      <xdr:col>18</xdr:col>
      <xdr:colOff>2447925</xdr:colOff>
      <xdr:row>2</xdr:row>
      <xdr:rowOff>133350</xdr:rowOff>
    </xdr:to>
    <xdr:pic>
      <xdr:nvPicPr>
        <xdr:cNvPr id="2" name="Picture 1" descr="Description: Description: cid:image001.jpg@01CD13DB.3BF06BF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352425"/>
          <a:ext cx="1085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</xdr:row>
      <xdr:rowOff>9526</xdr:rowOff>
    </xdr:from>
    <xdr:to>
      <xdr:col>5</xdr:col>
      <xdr:colOff>368300</xdr:colOff>
      <xdr:row>1</xdr:row>
      <xdr:rowOff>390526</xdr:rowOff>
    </xdr:to>
    <xdr:pic>
      <xdr:nvPicPr>
        <xdr:cNvPr id="2" name="Picture 1" descr="Description: Description: cid:image001.jpg@01CD13DB.3BF06BF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0" y="174626"/>
          <a:ext cx="116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6078</xdr:colOff>
      <xdr:row>1</xdr:row>
      <xdr:rowOff>6350</xdr:rowOff>
    </xdr:from>
    <xdr:to>
      <xdr:col>24</xdr:col>
      <xdr:colOff>641350</xdr:colOff>
      <xdr:row>1</xdr:row>
      <xdr:rowOff>377825</xdr:rowOff>
    </xdr:to>
    <xdr:pic>
      <xdr:nvPicPr>
        <xdr:cNvPr id="2" name="Picture 1" descr="Description: Description: cid:image001.jpg@01CD13DB.3BF06BF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1128" y="215900"/>
          <a:ext cx="1244872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9"/>
  <sheetViews>
    <sheetView workbookViewId="0">
      <selection activeCell="A23" sqref="A23"/>
    </sheetView>
  </sheetViews>
  <sheetFormatPr defaultRowHeight="12.5"/>
  <cols>
    <col min="1" max="1" width="3.36328125" customWidth="1"/>
    <col min="2" max="2" width="30.81640625" customWidth="1"/>
    <col min="3" max="3" width="11.81640625" style="14" customWidth="1"/>
    <col min="4" max="4" width="2.6328125" customWidth="1"/>
    <col min="5" max="5" width="28.90625" customWidth="1"/>
    <col min="6" max="6" width="14.08984375" style="14" customWidth="1"/>
    <col min="257" max="257" width="6.26953125" customWidth="1"/>
    <col min="258" max="258" width="25.81640625" bestFit="1" customWidth="1"/>
    <col min="259" max="259" width="14" bestFit="1" customWidth="1"/>
    <col min="261" max="261" width="31.26953125" bestFit="1" customWidth="1"/>
    <col min="262" max="262" width="21" bestFit="1" customWidth="1"/>
    <col min="513" max="513" width="6.26953125" customWidth="1"/>
    <col min="514" max="514" width="25.81640625" bestFit="1" customWidth="1"/>
    <col min="515" max="515" width="14" bestFit="1" customWidth="1"/>
    <col min="517" max="517" width="31.26953125" bestFit="1" customWidth="1"/>
    <col min="518" max="518" width="21" bestFit="1" customWidth="1"/>
    <col min="769" max="769" width="6.26953125" customWidth="1"/>
    <col min="770" max="770" width="25.81640625" bestFit="1" customWidth="1"/>
    <col min="771" max="771" width="14" bestFit="1" customWidth="1"/>
    <col min="773" max="773" width="31.26953125" bestFit="1" customWidth="1"/>
    <col min="774" max="774" width="21" bestFit="1" customWidth="1"/>
    <col min="1025" max="1025" width="6.26953125" customWidth="1"/>
    <col min="1026" max="1026" width="25.81640625" bestFit="1" customWidth="1"/>
    <col min="1027" max="1027" width="14" bestFit="1" customWidth="1"/>
    <col min="1029" max="1029" width="31.26953125" bestFit="1" customWidth="1"/>
    <col min="1030" max="1030" width="21" bestFit="1" customWidth="1"/>
    <col min="1281" max="1281" width="6.26953125" customWidth="1"/>
    <col min="1282" max="1282" width="25.81640625" bestFit="1" customWidth="1"/>
    <col min="1283" max="1283" width="14" bestFit="1" customWidth="1"/>
    <col min="1285" max="1285" width="31.26953125" bestFit="1" customWidth="1"/>
    <col min="1286" max="1286" width="21" bestFit="1" customWidth="1"/>
    <col min="1537" max="1537" width="6.26953125" customWidth="1"/>
    <col min="1538" max="1538" width="25.81640625" bestFit="1" customWidth="1"/>
    <col min="1539" max="1539" width="14" bestFit="1" customWidth="1"/>
    <col min="1541" max="1541" width="31.26953125" bestFit="1" customWidth="1"/>
    <col min="1542" max="1542" width="21" bestFit="1" customWidth="1"/>
    <col min="1793" max="1793" width="6.26953125" customWidth="1"/>
    <col min="1794" max="1794" width="25.81640625" bestFit="1" customWidth="1"/>
    <col min="1795" max="1795" width="14" bestFit="1" customWidth="1"/>
    <col min="1797" max="1797" width="31.26953125" bestFit="1" customWidth="1"/>
    <col min="1798" max="1798" width="21" bestFit="1" customWidth="1"/>
    <col min="2049" max="2049" width="6.26953125" customWidth="1"/>
    <col min="2050" max="2050" width="25.81640625" bestFit="1" customWidth="1"/>
    <col min="2051" max="2051" width="14" bestFit="1" customWidth="1"/>
    <col min="2053" max="2053" width="31.26953125" bestFit="1" customWidth="1"/>
    <col min="2054" max="2054" width="21" bestFit="1" customWidth="1"/>
    <col min="2305" max="2305" width="6.26953125" customWidth="1"/>
    <col min="2306" max="2306" width="25.81640625" bestFit="1" customWidth="1"/>
    <col min="2307" max="2307" width="14" bestFit="1" customWidth="1"/>
    <col min="2309" max="2309" width="31.26953125" bestFit="1" customWidth="1"/>
    <col min="2310" max="2310" width="21" bestFit="1" customWidth="1"/>
    <col min="2561" max="2561" width="6.26953125" customWidth="1"/>
    <col min="2562" max="2562" width="25.81640625" bestFit="1" customWidth="1"/>
    <col min="2563" max="2563" width="14" bestFit="1" customWidth="1"/>
    <col min="2565" max="2565" width="31.26953125" bestFit="1" customWidth="1"/>
    <col min="2566" max="2566" width="21" bestFit="1" customWidth="1"/>
    <col min="2817" max="2817" width="6.26953125" customWidth="1"/>
    <col min="2818" max="2818" width="25.81640625" bestFit="1" customWidth="1"/>
    <col min="2819" max="2819" width="14" bestFit="1" customWidth="1"/>
    <col min="2821" max="2821" width="31.26953125" bestFit="1" customWidth="1"/>
    <col min="2822" max="2822" width="21" bestFit="1" customWidth="1"/>
    <col min="3073" max="3073" width="6.26953125" customWidth="1"/>
    <col min="3074" max="3074" width="25.81640625" bestFit="1" customWidth="1"/>
    <col min="3075" max="3075" width="14" bestFit="1" customWidth="1"/>
    <col min="3077" max="3077" width="31.26953125" bestFit="1" customWidth="1"/>
    <col min="3078" max="3078" width="21" bestFit="1" customWidth="1"/>
    <col min="3329" max="3329" width="6.26953125" customWidth="1"/>
    <col min="3330" max="3330" width="25.81640625" bestFit="1" customWidth="1"/>
    <col min="3331" max="3331" width="14" bestFit="1" customWidth="1"/>
    <col min="3333" max="3333" width="31.26953125" bestFit="1" customWidth="1"/>
    <col min="3334" max="3334" width="21" bestFit="1" customWidth="1"/>
    <col min="3585" max="3585" width="6.26953125" customWidth="1"/>
    <col min="3586" max="3586" width="25.81640625" bestFit="1" customWidth="1"/>
    <col min="3587" max="3587" width="14" bestFit="1" customWidth="1"/>
    <col min="3589" max="3589" width="31.26953125" bestFit="1" customWidth="1"/>
    <col min="3590" max="3590" width="21" bestFit="1" customWidth="1"/>
    <col min="3841" max="3841" width="6.26953125" customWidth="1"/>
    <col min="3842" max="3842" width="25.81640625" bestFit="1" customWidth="1"/>
    <col min="3843" max="3843" width="14" bestFit="1" customWidth="1"/>
    <col min="3845" max="3845" width="31.26953125" bestFit="1" customWidth="1"/>
    <col min="3846" max="3846" width="21" bestFit="1" customWidth="1"/>
    <col min="4097" max="4097" width="6.26953125" customWidth="1"/>
    <col min="4098" max="4098" width="25.81640625" bestFit="1" customWidth="1"/>
    <col min="4099" max="4099" width="14" bestFit="1" customWidth="1"/>
    <col min="4101" max="4101" width="31.26953125" bestFit="1" customWidth="1"/>
    <col min="4102" max="4102" width="21" bestFit="1" customWidth="1"/>
    <col min="4353" max="4353" width="6.26953125" customWidth="1"/>
    <col min="4354" max="4354" width="25.81640625" bestFit="1" customWidth="1"/>
    <col min="4355" max="4355" width="14" bestFit="1" customWidth="1"/>
    <col min="4357" max="4357" width="31.26953125" bestFit="1" customWidth="1"/>
    <col min="4358" max="4358" width="21" bestFit="1" customWidth="1"/>
    <col min="4609" max="4609" width="6.26953125" customWidth="1"/>
    <col min="4610" max="4610" width="25.81640625" bestFit="1" customWidth="1"/>
    <col min="4611" max="4611" width="14" bestFit="1" customWidth="1"/>
    <col min="4613" max="4613" width="31.26953125" bestFit="1" customWidth="1"/>
    <col min="4614" max="4614" width="21" bestFit="1" customWidth="1"/>
    <col min="4865" max="4865" width="6.26953125" customWidth="1"/>
    <col min="4866" max="4866" width="25.81640625" bestFit="1" customWidth="1"/>
    <col min="4867" max="4867" width="14" bestFit="1" customWidth="1"/>
    <col min="4869" max="4869" width="31.26953125" bestFit="1" customWidth="1"/>
    <col min="4870" max="4870" width="21" bestFit="1" customWidth="1"/>
    <col min="5121" max="5121" width="6.26953125" customWidth="1"/>
    <col min="5122" max="5122" width="25.81640625" bestFit="1" customWidth="1"/>
    <col min="5123" max="5123" width="14" bestFit="1" customWidth="1"/>
    <col min="5125" max="5125" width="31.26953125" bestFit="1" customWidth="1"/>
    <col min="5126" max="5126" width="21" bestFit="1" customWidth="1"/>
    <col min="5377" max="5377" width="6.26953125" customWidth="1"/>
    <col min="5378" max="5378" width="25.81640625" bestFit="1" customWidth="1"/>
    <col min="5379" max="5379" width="14" bestFit="1" customWidth="1"/>
    <col min="5381" max="5381" width="31.26953125" bestFit="1" customWidth="1"/>
    <col min="5382" max="5382" width="21" bestFit="1" customWidth="1"/>
    <col min="5633" max="5633" width="6.26953125" customWidth="1"/>
    <col min="5634" max="5634" width="25.81640625" bestFit="1" customWidth="1"/>
    <col min="5635" max="5635" width="14" bestFit="1" customWidth="1"/>
    <col min="5637" max="5637" width="31.26953125" bestFit="1" customWidth="1"/>
    <col min="5638" max="5638" width="21" bestFit="1" customWidth="1"/>
    <col min="5889" max="5889" width="6.26953125" customWidth="1"/>
    <col min="5890" max="5890" width="25.81640625" bestFit="1" customWidth="1"/>
    <col min="5891" max="5891" width="14" bestFit="1" customWidth="1"/>
    <col min="5893" max="5893" width="31.26953125" bestFit="1" customWidth="1"/>
    <col min="5894" max="5894" width="21" bestFit="1" customWidth="1"/>
    <col min="6145" max="6145" width="6.26953125" customWidth="1"/>
    <col min="6146" max="6146" width="25.81640625" bestFit="1" customWidth="1"/>
    <col min="6147" max="6147" width="14" bestFit="1" customWidth="1"/>
    <col min="6149" max="6149" width="31.26953125" bestFit="1" customWidth="1"/>
    <col min="6150" max="6150" width="21" bestFit="1" customWidth="1"/>
    <col min="6401" max="6401" width="6.26953125" customWidth="1"/>
    <col min="6402" max="6402" width="25.81640625" bestFit="1" customWidth="1"/>
    <col min="6403" max="6403" width="14" bestFit="1" customWidth="1"/>
    <col min="6405" max="6405" width="31.26953125" bestFit="1" customWidth="1"/>
    <col min="6406" max="6406" width="21" bestFit="1" customWidth="1"/>
    <col min="6657" max="6657" width="6.26953125" customWidth="1"/>
    <col min="6658" max="6658" width="25.81640625" bestFit="1" customWidth="1"/>
    <col min="6659" max="6659" width="14" bestFit="1" customWidth="1"/>
    <col min="6661" max="6661" width="31.26953125" bestFit="1" customWidth="1"/>
    <col min="6662" max="6662" width="21" bestFit="1" customWidth="1"/>
    <col min="6913" max="6913" width="6.26953125" customWidth="1"/>
    <col min="6914" max="6914" width="25.81640625" bestFit="1" customWidth="1"/>
    <col min="6915" max="6915" width="14" bestFit="1" customWidth="1"/>
    <col min="6917" max="6917" width="31.26953125" bestFit="1" customWidth="1"/>
    <col min="6918" max="6918" width="21" bestFit="1" customWidth="1"/>
    <col min="7169" max="7169" width="6.26953125" customWidth="1"/>
    <col min="7170" max="7170" width="25.81640625" bestFit="1" customWidth="1"/>
    <col min="7171" max="7171" width="14" bestFit="1" customWidth="1"/>
    <col min="7173" max="7173" width="31.26953125" bestFit="1" customWidth="1"/>
    <col min="7174" max="7174" width="21" bestFit="1" customWidth="1"/>
    <col min="7425" max="7425" width="6.26953125" customWidth="1"/>
    <col min="7426" max="7426" width="25.81640625" bestFit="1" customWidth="1"/>
    <col min="7427" max="7427" width="14" bestFit="1" customWidth="1"/>
    <col min="7429" max="7429" width="31.26953125" bestFit="1" customWidth="1"/>
    <col min="7430" max="7430" width="21" bestFit="1" customWidth="1"/>
    <col min="7681" max="7681" width="6.26953125" customWidth="1"/>
    <col min="7682" max="7682" width="25.81640625" bestFit="1" customWidth="1"/>
    <col min="7683" max="7683" width="14" bestFit="1" customWidth="1"/>
    <col min="7685" max="7685" width="31.26953125" bestFit="1" customWidth="1"/>
    <col min="7686" max="7686" width="21" bestFit="1" customWidth="1"/>
    <col min="7937" max="7937" width="6.26953125" customWidth="1"/>
    <col min="7938" max="7938" width="25.81640625" bestFit="1" customWidth="1"/>
    <col min="7939" max="7939" width="14" bestFit="1" customWidth="1"/>
    <col min="7941" max="7941" width="31.26953125" bestFit="1" customWidth="1"/>
    <col min="7942" max="7942" width="21" bestFit="1" customWidth="1"/>
    <col min="8193" max="8193" width="6.26953125" customWidth="1"/>
    <col min="8194" max="8194" width="25.81640625" bestFit="1" customWidth="1"/>
    <col min="8195" max="8195" width="14" bestFit="1" customWidth="1"/>
    <col min="8197" max="8197" width="31.26953125" bestFit="1" customWidth="1"/>
    <col min="8198" max="8198" width="21" bestFit="1" customWidth="1"/>
    <col min="8449" max="8449" width="6.26953125" customWidth="1"/>
    <col min="8450" max="8450" width="25.81640625" bestFit="1" customWidth="1"/>
    <col min="8451" max="8451" width="14" bestFit="1" customWidth="1"/>
    <col min="8453" max="8453" width="31.26953125" bestFit="1" customWidth="1"/>
    <col min="8454" max="8454" width="21" bestFit="1" customWidth="1"/>
    <col min="8705" max="8705" width="6.26953125" customWidth="1"/>
    <col min="8706" max="8706" width="25.81640625" bestFit="1" customWidth="1"/>
    <col min="8707" max="8707" width="14" bestFit="1" customWidth="1"/>
    <col min="8709" max="8709" width="31.26953125" bestFit="1" customWidth="1"/>
    <col min="8710" max="8710" width="21" bestFit="1" customWidth="1"/>
    <col min="8961" max="8961" width="6.26953125" customWidth="1"/>
    <col min="8962" max="8962" width="25.81640625" bestFit="1" customWidth="1"/>
    <col min="8963" max="8963" width="14" bestFit="1" customWidth="1"/>
    <col min="8965" max="8965" width="31.26953125" bestFit="1" customWidth="1"/>
    <col min="8966" max="8966" width="21" bestFit="1" customWidth="1"/>
    <col min="9217" max="9217" width="6.26953125" customWidth="1"/>
    <col min="9218" max="9218" width="25.81640625" bestFit="1" customWidth="1"/>
    <col min="9219" max="9219" width="14" bestFit="1" customWidth="1"/>
    <col min="9221" max="9221" width="31.26953125" bestFit="1" customWidth="1"/>
    <col min="9222" max="9222" width="21" bestFit="1" customWidth="1"/>
    <col min="9473" max="9473" width="6.26953125" customWidth="1"/>
    <col min="9474" max="9474" width="25.81640625" bestFit="1" customWidth="1"/>
    <col min="9475" max="9475" width="14" bestFit="1" customWidth="1"/>
    <col min="9477" max="9477" width="31.26953125" bestFit="1" customWidth="1"/>
    <col min="9478" max="9478" width="21" bestFit="1" customWidth="1"/>
    <col min="9729" max="9729" width="6.26953125" customWidth="1"/>
    <col min="9730" max="9730" width="25.81640625" bestFit="1" customWidth="1"/>
    <col min="9731" max="9731" width="14" bestFit="1" customWidth="1"/>
    <col min="9733" max="9733" width="31.26953125" bestFit="1" customWidth="1"/>
    <col min="9734" max="9734" width="21" bestFit="1" customWidth="1"/>
    <col min="9985" max="9985" width="6.26953125" customWidth="1"/>
    <col min="9986" max="9986" width="25.81640625" bestFit="1" customWidth="1"/>
    <col min="9987" max="9987" width="14" bestFit="1" customWidth="1"/>
    <col min="9989" max="9989" width="31.26953125" bestFit="1" customWidth="1"/>
    <col min="9990" max="9990" width="21" bestFit="1" customWidth="1"/>
    <col min="10241" max="10241" width="6.26953125" customWidth="1"/>
    <col min="10242" max="10242" width="25.81640625" bestFit="1" customWidth="1"/>
    <col min="10243" max="10243" width="14" bestFit="1" customWidth="1"/>
    <col min="10245" max="10245" width="31.26953125" bestFit="1" customWidth="1"/>
    <col min="10246" max="10246" width="21" bestFit="1" customWidth="1"/>
    <col min="10497" max="10497" width="6.26953125" customWidth="1"/>
    <col min="10498" max="10498" width="25.81640625" bestFit="1" customWidth="1"/>
    <col min="10499" max="10499" width="14" bestFit="1" customWidth="1"/>
    <col min="10501" max="10501" width="31.26953125" bestFit="1" customWidth="1"/>
    <col min="10502" max="10502" width="21" bestFit="1" customWidth="1"/>
    <col min="10753" max="10753" width="6.26953125" customWidth="1"/>
    <col min="10754" max="10754" width="25.81640625" bestFit="1" customWidth="1"/>
    <col min="10755" max="10755" width="14" bestFit="1" customWidth="1"/>
    <col min="10757" max="10757" width="31.26953125" bestFit="1" customWidth="1"/>
    <col min="10758" max="10758" width="21" bestFit="1" customWidth="1"/>
    <col min="11009" max="11009" width="6.26953125" customWidth="1"/>
    <col min="11010" max="11010" width="25.81640625" bestFit="1" customWidth="1"/>
    <col min="11011" max="11011" width="14" bestFit="1" customWidth="1"/>
    <col min="11013" max="11013" width="31.26953125" bestFit="1" customWidth="1"/>
    <col min="11014" max="11014" width="21" bestFit="1" customWidth="1"/>
    <col min="11265" max="11265" width="6.26953125" customWidth="1"/>
    <col min="11266" max="11266" width="25.81640625" bestFit="1" customWidth="1"/>
    <col min="11267" max="11267" width="14" bestFit="1" customWidth="1"/>
    <col min="11269" max="11269" width="31.26953125" bestFit="1" customWidth="1"/>
    <col min="11270" max="11270" width="21" bestFit="1" customWidth="1"/>
    <col min="11521" max="11521" width="6.26953125" customWidth="1"/>
    <col min="11522" max="11522" width="25.81640625" bestFit="1" customWidth="1"/>
    <col min="11523" max="11523" width="14" bestFit="1" customWidth="1"/>
    <col min="11525" max="11525" width="31.26953125" bestFit="1" customWidth="1"/>
    <col min="11526" max="11526" width="21" bestFit="1" customWidth="1"/>
    <col min="11777" max="11777" width="6.26953125" customWidth="1"/>
    <col min="11778" max="11778" width="25.81640625" bestFit="1" customWidth="1"/>
    <col min="11779" max="11779" width="14" bestFit="1" customWidth="1"/>
    <col min="11781" max="11781" width="31.26953125" bestFit="1" customWidth="1"/>
    <col min="11782" max="11782" width="21" bestFit="1" customWidth="1"/>
    <col min="12033" max="12033" width="6.26953125" customWidth="1"/>
    <col min="12034" max="12034" width="25.81640625" bestFit="1" customWidth="1"/>
    <col min="12035" max="12035" width="14" bestFit="1" customWidth="1"/>
    <col min="12037" max="12037" width="31.26953125" bestFit="1" customWidth="1"/>
    <col min="12038" max="12038" width="21" bestFit="1" customWidth="1"/>
    <col min="12289" max="12289" width="6.26953125" customWidth="1"/>
    <col min="12290" max="12290" width="25.81640625" bestFit="1" customWidth="1"/>
    <col min="12291" max="12291" width="14" bestFit="1" customWidth="1"/>
    <col min="12293" max="12293" width="31.26953125" bestFit="1" customWidth="1"/>
    <col min="12294" max="12294" width="21" bestFit="1" customWidth="1"/>
    <col min="12545" max="12545" width="6.26953125" customWidth="1"/>
    <col min="12546" max="12546" width="25.81640625" bestFit="1" customWidth="1"/>
    <col min="12547" max="12547" width="14" bestFit="1" customWidth="1"/>
    <col min="12549" max="12549" width="31.26953125" bestFit="1" customWidth="1"/>
    <col min="12550" max="12550" width="21" bestFit="1" customWidth="1"/>
    <col min="12801" max="12801" width="6.26953125" customWidth="1"/>
    <col min="12802" max="12802" width="25.81640625" bestFit="1" customWidth="1"/>
    <col min="12803" max="12803" width="14" bestFit="1" customWidth="1"/>
    <col min="12805" max="12805" width="31.26953125" bestFit="1" customWidth="1"/>
    <col min="12806" max="12806" width="21" bestFit="1" customWidth="1"/>
    <col min="13057" max="13057" width="6.26953125" customWidth="1"/>
    <col min="13058" max="13058" width="25.81640625" bestFit="1" customWidth="1"/>
    <col min="13059" max="13059" width="14" bestFit="1" customWidth="1"/>
    <col min="13061" max="13061" width="31.26953125" bestFit="1" customWidth="1"/>
    <col min="13062" max="13062" width="21" bestFit="1" customWidth="1"/>
    <col min="13313" max="13313" width="6.26953125" customWidth="1"/>
    <col min="13314" max="13314" width="25.81640625" bestFit="1" customWidth="1"/>
    <col min="13315" max="13315" width="14" bestFit="1" customWidth="1"/>
    <col min="13317" max="13317" width="31.26953125" bestFit="1" customWidth="1"/>
    <col min="13318" max="13318" width="21" bestFit="1" customWidth="1"/>
    <col min="13569" max="13569" width="6.26953125" customWidth="1"/>
    <col min="13570" max="13570" width="25.81640625" bestFit="1" customWidth="1"/>
    <col min="13571" max="13571" width="14" bestFit="1" customWidth="1"/>
    <col min="13573" max="13573" width="31.26953125" bestFit="1" customWidth="1"/>
    <col min="13574" max="13574" width="21" bestFit="1" customWidth="1"/>
    <col min="13825" max="13825" width="6.26953125" customWidth="1"/>
    <col min="13826" max="13826" width="25.81640625" bestFit="1" customWidth="1"/>
    <col min="13827" max="13827" width="14" bestFit="1" customWidth="1"/>
    <col min="13829" max="13829" width="31.26953125" bestFit="1" customWidth="1"/>
    <col min="13830" max="13830" width="21" bestFit="1" customWidth="1"/>
    <col min="14081" max="14081" width="6.26953125" customWidth="1"/>
    <col min="14082" max="14082" width="25.81640625" bestFit="1" customWidth="1"/>
    <col min="14083" max="14083" width="14" bestFit="1" customWidth="1"/>
    <col min="14085" max="14085" width="31.26953125" bestFit="1" customWidth="1"/>
    <col min="14086" max="14086" width="21" bestFit="1" customWidth="1"/>
    <col min="14337" max="14337" width="6.26953125" customWidth="1"/>
    <col min="14338" max="14338" width="25.81640625" bestFit="1" customWidth="1"/>
    <col min="14339" max="14339" width="14" bestFit="1" customWidth="1"/>
    <col min="14341" max="14341" width="31.26953125" bestFit="1" customWidth="1"/>
    <col min="14342" max="14342" width="21" bestFit="1" customWidth="1"/>
    <col min="14593" max="14593" width="6.26953125" customWidth="1"/>
    <col min="14594" max="14594" width="25.81640625" bestFit="1" customWidth="1"/>
    <col min="14595" max="14595" width="14" bestFit="1" customWidth="1"/>
    <col min="14597" max="14597" width="31.26953125" bestFit="1" customWidth="1"/>
    <col min="14598" max="14598" width="21" bestFit="1" customWidth="1"/>
    <col min="14849" max="14849" width="6.26953125" customWidth="1"/>
    <col min="14850" max="14850" width="25.81640625" bestFit="1" customWidth="1"/>
    <col min="14851" max="14851" width="14" bestFit="1" customWidth="1"/>
    <col min="14853" max="14853" width="31.26953125" bestFit="1" customWidth="1"/>
    <col min="14854" max="14854" width="21" bestFit="1" customWidth="1"/>
    <col min="15105" max="15105" width="6.26953125" customWidth="1"/>
    <col min="15106" max="15106" width="25.81640625" bestFit="1" customWidth="1"/>
    <col min="15107" max="15107" width="14" bestFit="1" customWidth="1"/>
    <col min="15109" max="15109" width="31.26953125" bestFit="1" customWidth="1"/>
    <col min="15110" max="15110" width="21" bestFit="1" customWidth="1"/>
    <col min="15361" max="15361" width="6.26953125" customWidth="1"/>
    <col min="15362" max="15362" width="25.81640625" bestFit="1" customWidth="1"/>
    <col min="15363" max="15363" width="14" bestFit="1" customWidth="1"/>
    <col min="15365" max="15365" width="31.26953125" bestFit="1" customWidth="1"/>
    <col min="15366" max="15366" width="21" bestFit="1" customWidth="1"/>
    <col min="15617" max="15617" width="6.26953125" customWidth="1"/>
    <col min="15618" max="15618" width="25.81640625" bestFit="1" customWidth="1"/>
    <col min="15619" max="15619" width="14" bestFit="1" customWidth="1"/>
    <col min="15621" max="15621" width="31.26953125" bestFit="1" customWidth="1"/>
    <col min="15622" max="15622" width="21" bestFit="1" customWidth="1"/>
    <col min="15873" max="15873" width="6.26953125" customWidth="1"/>
    <col min="15874" max="15874" width="25.81640625" bestFit="1" customWidth="1"/>
    <col min="15875" max="15875" width="14" bestFit="1" customWidth="1"/>
    <col min="15877" max="15877" width="31.26953125" bestFit="1" customWidth="1"/>
    <col min="15878" max="15878" width="21" bestFit="1" customWidth="1"/>
    <col min="16129" max="16129" width="6.26953125" customWidth="1"/>
    <col min="16130" max="16130" width="25.81640625" bestFit="1" customWidth="1"/>
    <col min="16131" max="16131" width="14" bestFit="1" customWidth="1"/>
    <col min="16133" max="16133" width="31.26953125" bestFit="1" customWidth="1"/>
    <col min="16134" max="16134" width="21" bestFit="1" customWidth="1"/>
  </cols>
  <sheetData>
    <row r="1" spans="2:6" ht="13" thickBot="1"/>
    <row r="2" spans="2:6" ht="29.25" customHeight="1" thickBot="1">
      <c r="B2" s="281" t="s">
        <v>165</v>
      </c>
      <c r="C2" s="278"/>
      <c r="D2" s="279"/>
      <c r="E2" s="279"/>
      <c r="F2" s="280"/>
    </row>
    <row r="3" spans="2:6">
      <c r="B3" s="214"/>
      <c r="C3" s="217"/>
      <c r="D3" s="214"/>
      <c r="E3" s="214"/>
      <c r="F3" s="217"/>
    </row>
    <row r="4" spans="2:6" ht="14">
      <c r="B4" s="93" t="str">
        <f>'Pro-Forma'!B1</f>
        <v>Stride Academy (ABC with Bank Financing) - 1,244,376 Purchase</v>
      </c>
      <c r="C4" s="217"/>
      <c r="D4" s="214"/>
      <c r="E4" s="214"/>
      <c r="F4" s="244">
        <f>'Project Budget'!S1</f>
        <v>44733</v>
      </c>
    </row>
    <row r="5" spans="2:6">
      <c r="B5" s="214"/>
      <c r="C5" s="217"/>
      <c r="D5" s="214"/>
      <c r="E5" s="214"/>
      <c r="F5" s="217"/>
    </row>
    <row r="6" spans="2:6" ht="13">
      <c r="B6" s="1" t="s">
        <v>6</v>
      </c>
      <c r="C6" s="217"/>
      <c r="D6" s="214"/>
      <c r="E6" s="1" t="s">
        <v>7</v>
      </c>
      <c r="F6" s="217"/>
    </row>
    <row r="7" spans="2:6">
      <c r="B7" s="214" t="str">
        <f>'Pro-Forma'!I6</f>
        <v>Senior Financing (Choice Bank)</v>
      </c>
      <c r="C7" s="217">
        <f>'Pro-Forma'!J10</f>
        <v>970000</v>
      </c>
      <c r="D7" s="214"/>
      <c r="E7" s="214" t="str">
        <f>'Pro-Forma'!B16</f>
        <v xml:space="preserve">Property Acquisition </v>
      </c>
      <c r="F7" s="217">
        <f>'Pro-Forma'!C16</f>
        <v>1264376</v>
      </c>
    </row>
    <row r="8" spans="2:6">
      <c r="B8" s="242" t="str">
        <f>'Pro-Forma'!F6</f>
        <v>Subordinated Debt (Propel Nonprofits)</v>
      </c>
      <c r="C8" s="217">
        <f>'Pro-Forma'!G10</f>
        <v>499736</v>
      </c>
      <c r="D8" s="214"/>
      <c r="E8" s="214" t="str">
        <f>'Pro-Forma'!B17</f>
        <v>Improvements - Hard Costs</v>
      </c>
      <c r="F8" s="217">
        <f>'Pro-Forma'!C17</f>
        <v>0</v>
      </c>
    </row>
    <row r="9" spans="2:6">
      <c r="B9" s="214" t="str">
        <f>'Pro-Forma'!I15</f>
        <v>Other Financing</v>
      </c>
      <c r="C9" s="217">
        <f>'Pro-Forma'!J19</f>
        <v>0</v>
      </c>
      <c r="D9" s="214"/>
      <c r="E9" s="214" t="str">
        <f>'Pro-Forma'!B18</f>
        <v>Soft Costs (Including Commissions)</v>
      </c>
      <c r="F9" s="217">
        <f>'Pro-Forma'!C18</f>
        <v>115060</v>
      </c>
    </row>
    <row r="10" spans="2:6">
      <c r="B10" s="214" t="str">
        <f>'Pro-Forma'!F15</f>
        <v>Subordinated Debt (CDFI - TBD)</v>
      </c>
      <c r="C10" s="217">
        <f>'Pro-Forma'!G19</f>
        <v>0</v>
      </c>
      <c r="D10" s="214"/>
      <c r="E10" s="214" t="str">
        <f>'Pro-Forma'!B19</f>
        <v>Capitalized Interest</v>
      </c>
      <c r="F10" s="217">
        <f>'Pro-Forma'!C19</f>
        <v>0</v>
      </c>
    </row>
    <row r="11" spans="2:6">
      <c r="B11" s="214" t="str">
        <f>'Pro-Forma'!C6</f>
        <v>Equity</v>
      </c>
      <c r="C11" s="217">
        <f>'Pro-Forma'!D10</f>
        <v>0</v>
      </c>
      <c r="D11" s="214"/>
      <c r="E11" s="214" t="str">
        <f>'Pro-Forma'!B20</f>
        <v>Debt Service Reserve</v>
      </c>
      <c r="F11" s="217">
        <f>'Pro-Forma'!C20</f>
        <v>0</v>
      </c>
    </row>
    <row r="12" spans="2:6">
      <c r="E12" s="214" t="str">
        <f>'Pro-Forma'!B21</f>
        <v>Project Contingency</v>
      </c>
      <c r="F12" s="217">
        <f>'Pro-Forma'!C21</f>
        <v>40300</v>
      </c>
    </row>
    <row r="13" spans="2:6">
      <c r="D13" s="214"/>
      <c r="E13" s="214" t="str">
        <f>'Pro-Forma'!B22</f>
        <v>Development Consultant Fees</v>
      </c>
      <c r="F13" s="217">
        <f>'Pro-Forma'!C22</f>
        <v>50000</v>
      </c>
    </row>
    <row r="14" spans="2:6" ht="13" thickBot="1">
      <c r="B14" s="241" t="s">
        <v>166</v>
      </c>
      <c r="C14" s="243">
        <f>SUM(C7:C11)</f>
        <v>1469736</v>
      </c>
      <c r="D14" s="214"/>
      <c r="E14" s="241" t="str">
        <f>'Pro-Forma'!B23</f>
        <v>Total Project Costs</v>
      </c>
      <c r="F14" s="243">
        <f>SUM(F7:F13)</f>
        <v>1469736</v>
      </c>
    </row>
    <row r="15" spans="2:6">
      <c r="B15" s="214"/>
      <c r="C15" s="217"/>
      <c r="D15" s="214"/>
    </row>
    <row r="16" spans="2:6">
      <c r="B16" s="214"/>
      <c r="C16" s="217"/>
      <c r="D16" s="214"/>
      <c r="E16" s="214"/>
      <c r="F16" s="217"/>
    </row>
    <row r="17" spans="2:6">
      <c r="B17" s="214"/>
      <c r="C17" s="217"/>
      <c r="D17" s="214"/>
      <c r="E17" s="214"/>
      <c r="F17" s="217"/>
    </row>
    <row r="18" spans="2:6">
      <c r="B18" s="214"/>
      <c r="C18" s="217"/>
      <c r="D18" s="214"/>
      <c r="E18" s="214"/>
      <c r="F18" s="217"/>
    </row>
    <row r="19" spans="2:6">
      <c r="D19" s="214"/>
    </row>
  </sheetData>
  <pageMargins left="0.7" right="0.7" top="0.75" bottom="0.75" header="0.3" footer="0.3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42"/>
  <sheetViews>
    <sheetView tabSelected="1" zoomScale="80" zoomScaleNormal="80" workbookViewId="0">
      <selection activeCell="L24" sqref="L24"/>
    </sheetView>
  </sheetViews>
  <sheetFormatPr defaultRowHeight="12.5"/>
  <cols>
    <col min="1" max="1" width="3.26953125" customWidth="1"/>
    <col min="2" max="2" width="63.26953125" customWidth="1"/>
    <col min="3" max="5" width="17.1796875" customWidth="1"/>
    <col min="6" max="7" width="18.90625" customWidth="1"/>
    <col min="8" max="8" width="16.453125" customWidth="1"/>
    <col min="9" max="9" width="18.6328125" customWidth="1"/>
    <col min="10" max="10" width="17.54296875" customWidth="1"/>
    <col min="11" max="11" width="5.7265625" customWidth="1"/>
    <col min="12" max="12" width="31.1796875" customWidth="1"/>
    <col min="13" max="13" width="17" customWidth="1"/>
    <col min="14" max="14" width="6" customWidth="1"/>
    <col min="15" max="15" width="11.26953125" bestFit="1" customWidth="1"/>
  </cols>
  <sheetData>
    <row r="1" spans="1:83" ht="30.75" customHeight="1" thickBot="1">
      <c r="B1" s="17" t="s">
        <v>221</v>
      </c>
    </row>
    <row r="2" spans="1:83" ht="21" customHeight="1">
      <c r="B2" s="379" t="s">
        <v>217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47"/>
    </row>
    <row r="3" spans="1:83" ht="16.5" customHeight="1" thickBot="1">
      <c r="B3" s="381">
        <v>44733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48"/>
    </row>
    <row r="4" spans="1:83" s="9" customFormat="1" ht="15.5">
      <c r="A4"/>
      <c r="B4"/>
      <c r="C4" s="8"/>
      <c r="D4" s="8"/>
      <c r="E4" s="15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ht="13" thickBot="1"/>
    <row r="6" spans="1:83" s="1" customFormat="1" ht="18" customHeight="1" thickBot="1">
      <c r="B6" s="1" t="s">
        <v>6</v>
      </c>
      <c r="C6" s="377" t="s">
        <v>168</v>
      </c>
      <c r="D6" s="378"/>
      <c r="F6" s="377" t="s">
        <v>223</v>
      </c>
      <c r="G6" s="378"/>
      <c r="I6" s="377" t="s">
        <v>225</v>
      </c>
      <c r="J6" s="383"/>
    </row>
    <row r="7" spans="1:83" s="1" customFormat="1" ht="13">
      <c r="B7" s="8"/>
      <c r="C7" s="249" t="s">
        <v>111</v>
      </c>
      <c r="D7" s="250"/>
      <c r="F7" s="384"/>
      <c r="G7" s="384"/>
      <c r="I7" s="375" t="s">
        <v>5</v>
      </c>
      <c r="J7" s="376"/>
    </row>
    <row r="8" spans="1:83" ht="13">
      <c r="B8" s="8"/>
      <c r="C8" s="2" t="s">
        <v>4</v>
      </c>
      <c r="D8" s="3">
        <v>5</v>
      </c>
      <c r="E8" s="2"/>
      <c r="F8" s="2" t="s">
        <v>93</v>
      </c>
      <c r="G8" s="3">
        <v>20</v>
      </c>
      <c r="H8" s="2"/>
      <c r="I8" s="2" t="s">
        <v>93</v>
      </c>
      <c r="J8" s="3">
        <v>25</v>
      </c>
    </row>
    <row r="9" spans="1:83" ht="13">
      <c r="B9" s="8"/>
      <c r="C9" s="2" t="s">
        <v>8</v>
      </c>
      <c r="D9" s="4">
        <v>0</v>
      </c>
      <c r="E9" s="2"/>
      <c r="F9" s="2" t="s">
        <v>8</v>
      </c>
      <c r="G9" s="4">
        <v>0.06</v>
      </c>
      <c r="H9" s="2"/>
      <c r="I9" s="2" t="s">
        <v>8</v>
      </c>
      <c r="J9" s="374">
        <v>5.4600000000000003E-2</v>
      </c>
    </row>
    <row r="10" spans="1:83" ht="13">
      <c r="B10" s="8"/>
      <c r="C10" s="5" t="s">
        <v>0</v>
      </c>
      <c r="D10" s="5">
        <v>0</v>
      </c>
      <c r="E10" s="5"/>
      <c r="F10" s="5" t="s">
        <v>0</v>
      </c>
      <c r="G10" s="5">
        <f>C23-J10</f>
        <v>499736</v>
      </c>
      <c r="H10" s="5"/>
      <c r="I10" s="5" t="s">
        <v>0</v>
      </c>
      <c r="J10" s="5">
        <f>970000</f>
        <v>970000</v>
      </c>
    </row>
    <row r="11" spans="1:83" ht="14.5">
      <c r="B11" s="2"/>
      <c r="C11" s="5" t="s">
        <v>2</v>
      </c>
      <c r="D11" s="5">
        <f>PMT((D9/12),(D8*12),-D10,D10)</f>
        <v>0</v>
      </c>
      <c r="E11" s="5"/>
      <c r="F11" s="5" t="s">
        <v>2</v>
      </c>
      <c r="G11" s="5">
        <f>PMT((G9/12),(G8*12),-G10,0)</f>
        <v>3580.2639143964416</v>
      </c>
      <c r="H11" s="5"/>
      <c r="I11" s="5" t="s">
        <v>2</v>
      </c>
      <c r="J11" s="5">
        <f>PMT((J9/12),(J8*12),-J10,0)</f>
        <v>5933.4998174255215</v>
      </c>
      <c r="K11" s="216"/>
    </row>
    <row r="12" spans="1:83">
      <c r="C12" s="5" t="s">
        <v>3</v>
      </c>
      <c r="D12" s="5">
        <f>D11*12</f>
        <v>0</v>
      </c>
      <c r="E12" s="5"/>
      <c r="F12" s="5" t="s">
        <v>3</v>
      </c>
      <c r="G12" s="5">
        <f>G11*12</f>
        <v>42963.166972757303</v>
      </c>
      <c r="H12" s="5"/>
      <c r="I12" s="5" t="s">
        <v>3</v>
      </c>
      <c r="J12" s="5">
        <f>J11*12</f>
        <v>71201.997809106251</v>
      </c>
    </row>
    <row r="13" spans="1:83">
      <c r="C13" s="5" t="s">
        <v>129</v>
      </c>
      <c r="D13" s="212">
        <f>D10/C23</f>
        <v>0</v>
      </c>
      <c r="E13" s="5"/>
      <c r="F13" s="5" t="s">
        <v>129</v>
      </c>
      <c r="G13" s="212">
        <f>G10/C23</f>
        <v>0.34001752695722226</v>
      </c>
      <c r="H13" s="5"/>
      <c r="I13" s="5" t="s">
        <v>129</v>
      </c>
      <c r="J13" s="212">
        <f>J10/C23</f>
        <v>0.6599824730427778</v>
      </c>
    </row>
    <row r="14" spans="1:83" ht="13" thickBot="1">
      <c r="D14" s="7"/>
      <c r="E14" s="2"/>
    </row>
    <row r="15" spans="1:83" ht="13.5" customHeight="1" thickBot="1">
      <c r="B15" s="1" t="s">
        <v>7</v>
      </c>
      <c r="C15" s="208" t="s">
        <v>113</v>
      </c>
      <c r="D15" s="12" t="s">
        <v>1</v>
      </c>
      <c r="E15" s="2"/>
      <c r="F15" s="377" t="s">
        <v>194</v>
      </c>
      <c r="G15" s="378"/>
      <c r="I15" s="377" t="s">
        <v>222</v>
      </c>
      <c r="J15" s="383"/>
    </row>
    <row r="16" spans="1:83" ht="13.5" customHeight="1">
      <c r="B16" s="2" t="s">
        <v>112</v>
      </c>
      <c r="C16" s="5">
        <f>'Project Budget'!H16</f>
        <v>1264376</v>
      </c>
      <c r="D16" s="6">
        <v>0</v>
      </c>
      <c r="F16" s="249" t="s">
        <v>128</v>
      </c>
      <c r="G16" s="250"/>
      <c r="I16" s="375" t="s">
        <v>5</v>
      </c>
      <c r="J16" s="376"/>
    </row>
    <row r="17" spans="2:15">
      <c r="B17" s="2" t="s">
        <v>9</v>
      </c>
      <c r="C17" s="5">
        <f>'Project Budget'!H24</f>
        <v>0</v>
      </c>
      <c r="D17" s="6">
        <v>0</v>
      </c>
      <c r="F17" s="2" t="s">
        <v>93</v>
      </c>
      <c r="G17" s="3">
        <v>20</v>
      </c>
      <c r="I17" s="2" t="s">
        <v>93</v>
      </c>
      <c r="J17" s="3">
        <v>25</v>
      </c>
    </row>
    <row r="18" spans="2:15">
      <c r="B18" s="2" t="s">
        <v>94</v>
      </c>
      <c r="C18" s="6">
        <f>'Project Budget'!H31+'Project Budget'!H39+'Project Budget'!H51+'Project Budget'!H75+'Project Budget'!H83+'Project Budget'!H102-'Project Budget'!H52-'Project Budget'!H87-'Project Budget'!H107</f>
        <v>115060</v>
      </c>
      <c r="D18" s="6">
        <v>0</v>
      </c>
      <c r="F18" s="2" t="s">
        <v>8</v>
      </c>
      <c r="G18" s="4">
        <f>G9</f>
        <v>0.06</v>
      </c>
      <c r="I18" s="2" t="s">
        <v>8</v>
      </c>
      <c r="J18" s="4">
        <v>0.05</v>
      </c>
    </row>
    <row r="19" spans="2:15">
      <c r="B19" s="214" t="str">
        <f>'Project Budget'!C87</f>
        <v>Capitalized Interest</v>
      </c>
      <c r="C19" s="5">
        <f>'Project Budget'!H87</f>
        <v>0</v>
      </c>
      <c r="D19" s="6">
        <v>0</v>
      </c>
      <c r="F19" s="5" t="s">
        <v>0</v>
      </c>
      <c r="G19" s="217">
        <v>0</v>
      </c>
      <c r="I19" s="5" t="s">
        <v>0</v>
      </c>
      <c r="J19" s="5">
        <v>0</v>
      </c>
    </row>
    <row r="20" spans="2:15">
      <c r="B20" s="214" t="s">
        <v>195</v>
      </c>
      <c r="C20" s="215">
        <f>G19</f>
        <v>0</v>
      </c>
      <c r="D20" s="6">
        <v>0</v>
      </c>
      <c r="F20" s="5" t="s">
        <v>2</v>
      </c>
      <c r="G20" s="5">
        <f>PMT((G18/12),(G17*12),-G19,0)</f>
        <v>0</v>
      </c>
      <c r="I20" s="5" t="s">
        <v>2</v>
      </c>
      <c r="J20" s="5">
        <f>PMT((J18/12),(J17*12),-J19,0)</f>
        <v>0</v>
      </c>
    </row>
    <row r="21" spans="2:15">
      <c r="B21" s="214" t="s">
        <v>143</v>
      </c>
      <c r="C21" s="14">
        <f>'Project Budget'!H107</f>
        <v>40300</v>
      </c>
      <c r="D21" s="6">
        <v>0</v>
      </c>
      <c r="F21" s="5" t="s">
        <v>3</v>
      </c>
      <c r="G21" s="5">
        <f>G20*12</f>
        <v>0</v>
      </c>
      <c r="I21" s="5" t="s">
        <v>3</v>
      </c>
      <c r="J21" s="5">
        <f>J20*12</f>
        <v>0</v>
      </c>
    </row>
    <row r="22" spans="2:15" ht="13" thickBot="1">
      <c r="B22" s="218" t="s">
        <v>152</v>
      </c>
      <c r="C22" s="209">
        <f>'Project Budget'!H52</f>
        <v>50000</v>
      </c>
      <c r="D22" s="210">
        <v>0</v>
      </c>
      <c r="F22" s="5" t="s">
        <v>129</v>
      </c>
      <c r="G22" s="212">
        <f>G19/C23</f>
        <v>0</v>
      </c>
      <c r="I22" s="5" t="s">
        <v>129</v>
      </c>
      <c r="J22" s="212"/>
    </row>
    <row r="23" spans="2:15" ht="13">
      <c r="B23" s="8" t="s">
        <v>10</v>
      </c>
      <c r="C23" s="10">
        <f>SUM(C16:C22)</f>
        <v>1469736</v>
      </c>
      <c r="D23" s="6">
        <f>SUM(D16:D22)</f>
        <v>0</v>
      </c>
      <c r="E23" s="226"/>
      <c r="M23" s="215"/>
    </row>
    <row r="24" spans="2:15">
      <c r="E24" s="2"/>
      <c r="H24" s="2"/>
      <c r="I24" s="2"/>
      <c r="J24" s="2"/>
      <c r="K24" s="2"/>
    </row>
    <row r="25" spans="2:15" ht="13" thickBot="1"/>
    <row r="26" spans="2:15" ht="13.5" thickBot="1">
      <c r="B26" s="251" t="s">
        <v>177</v>
      </c>
      <c r="C26" s="252" t="s">
        <v>116</v>
      </c>
      <c r="D26" s="252" t="s">
        <v>117</v>
      </c>
      <c r="E26" s="252" t="s">
        <v>118</v>
      </c>
      <c r="F26" s="252" t="s">
        <v>119</v>
      </c>
      <c r="G26" s="252" t="s">
        <v>120</v>
      </c>
      <c r="H26" s="252" t="s">
        <v>203</v>
      </c>
      <c r="I26" s="252" t="s">
        <v>204</v>
      </c>
      <c r="J26" s="252" t="s">
        <v>205</v>
      </c>
      <c r="L26" s="213" t="s">
        <v>130</v>
      </c>
    </row>
    <row r="27" spans="2:15" ht="13.5" thickBot="1">
      <c r="C27" s="337" t="str">
        <f>'Student Projections'!D5</f>
        <v>2021-2022</v>
      </c>
      <c r="D27" s="337" t="str">
        <f>'Student Projections'!F5</f>
        <v>2022-2023</v>
      </c>
      <c r="E27" s="337" t="str">
        <f>'Student Projections'!H5</f>
        <v>2023-2024</v>
      </c>
      <c r="F27" s="337" t="str">
        <f>'Student Projections'!J5</f>
        <v>2024-2025</v>
      </c>
      <c r="G27" s="337" t="str">
        <f>'Student Projections'!L5</f>
        <v>2025-2026</v>
      </c>
      <c r="H27" s="337" t="str">
        <f>'Student Projections'!N5</f>
        <v>2026-2027</v>
      </c>
      <c r="I27" s="337" t="str">
        <f>'Student Projections'!P5</f>
        <v>2027-2028</v>
      </c>
      <c r="J27" s="337" t="str">
        <f>'Student Projections'!R5</f>
        <v>2028-2029</v>
      </c>
      <c r="L27" s="214" t="s">
        <v>196</v>
      </c>
      <c r="M27" s="222">
        <v>0</v>
      </c>
    </row>
    <row r="28" spans="2:15" s="367" customFormat="1" ht="13">
      <c r="B28" s="1" t="s">
        <v>201</v>
      </c>
      <c r="C28" s="368"/>
      <c r="D28" s="368"/>
      <c r="E28" s="368"/>
      <c r="F28" s="368"/>
      <c r="G28" s="368"/>
      <c r="H28" s="368"/>
      <c r="I28" s="368"/>
      <c r="J28" s="368"/>
      <c r="L28" s="214" t="s">
        <v>197</v>
      </c>
      <c r="M28" s="222">
        <v>0</v>
      </c>
    </row>
    <row r="29" spans="2:15" s="8" customFormat="1" ht="11.25" customHeight="1">
      <c r="B29" s="214" t="s">
        <v>142</v>
      </c>
      <c r="C29" s="222">
        <f>'Student Projections'!D20</f>
        <v>511</v>
      </c>
      <c r="D29" s="222">
        <f>'Student Projections'!F20</f>
        <v>511</v>
      </c>
      <c r="E29" s="222">
        <f>'Student Projections'!H20</f>
        <v>511</v>
      </c>
      <c r="F29" s="222">
        <f>'Student Projections'!J20</f>
        <v>511</v>
      </c>
      <c r="G29" s="222">
        <f>'Student Projections'!L20</f>
        <v>511</v>
      </c>
      <c r="H29" s="222">
        <f>'Student Projections'!N20</f>
        <v>511</v>
      </c>
      <c r="I29" s="222">
        <f>'Student Projections'!P20</f>
        <v>511</v>
      </c>
      <c r="J29" s="222">
        <f>'Student Projections'!R20</f>
        <v>511</v>
      </c>
      <c r="K29" s="222"/>
      <c r="L29" s="214" t="s">
        <v>198</v>
      </c>
      <c r="M29" s="364">
        <f>SUM(M27:M28)</f>
        <v>0</v>
      </c>
      <c r="N29"/>
      <c r="O29" s="11"/>
    </row>
    <row r="30" spans="2:15" s="8" customFormat="1" ht="13">
      <c r="B30" s="214" t="s">
        <v>144</v>
      </c>
      <c r="C30" s="222">
        <f>'Student Projections'!E20</f>
        <v>532.6</v>
      </c>
      <c r="D30" s="222">
        <f>'Student Projections'!G20</f>
        <v>532.6</v>
      </c>
      <c r="E30" s="222">
        <f>'Student Projections'!I20</f>
        <v>532.6</v>
      </c>
      <c r="F30" s="222">
        <f>'Student Projections'!K20</f>
        <v>532.6</v>
      </c>
      <c r="G30" s="222">
        <f>'Student Projections'!M20</f>
        <v>532.6</v>
      </c>
      <c r="H30" s="222">
        <f>'Student Projections'!O20</f>
        <v>532.6</v>
      </c>
      <c r="I30" s="222">
        <f>'Student Projections'!Q20</f>
        <v>532.6</v>
      </c>
      <c r="J30" s="222">
        <f>'Student Projections'!S20</f>
        <v>532.6</v>
      </c>
      <c r="K30"/>
      <c r="L30" s="2" t="s">
        <v>131</v>
      </c>
      <c r="M30" s="14">
        <f>'Project Budget'!H107</f>
        <v>40300</v>
      </c>
      <c r="N30"/>
      <c r="O30" s="11"/>
    </row>
    <row r="31" spans="2:15" s="8" customFormat="1" ht="13">
      <c r="B31" s="214" t="s">
        <v>202</v>
      </c>
      <c r="C31" s="14">
        <f>1314*C30</f>
        <v>699836.4</v>
      </c>
      <c r="D31" s="14">
        <f t="shared" ref="D31:G31" si="0">1314*D30</f>
        <v>699836.4</v>
      </c>
      <c r="E31" s="14">
        <f t="shared" si="0"/>
        <v>699836.4</v>
      </c>
      <c r="F31" s="14">
        <f t="shared" si="0"/>
        <v>699836.4</v>
      </c>
      <c r="G31" s="14">
        <f t="shared" si="0"/>
        <v>699836.4</v>
      </c>
      <c r="H31" s="14">
        <f t="shared" ref="H31:I31" si="1">1314*H30</f>
        <v>699836.4</v>
      </c>
      <c r="I31" s="14">
        <f t="shared" si="1"/>
        <v>699836.4</v>
      </c>
      <c r="J31" s="14">
        <f t="shared" ref="J31" si="2">1314*J30</f>
        <v>699836.4</v>
      </c>
      <c r="K31"/>
      <c r="L31" s="214" t="s">
        <v>214</v>
      </c>
      <c r="M31" s="370">
        <v>0</v>
      </c>
      <c r="N31"/>
      <c r="O31" s="11"/>
    </row>
    <row r="32" spans="2:15" s="8" customFormat="1" ht="13">
      <c r="B32" s="214" t="s">
        <v>215</v>
      </c>
      <c r="C32" s="371">
        <f t="shared" ref="C32:J32" si="3">C30*1460</f>
        <v>777596</v>
      </c>
      <c r="D32" s="371">
        <f t="shared" si="3"/>
        <v>777596</v>
      </c>
      <c r="E32" s="371">
        <f t="shared" si="3"/>
        <v>777596</v>
      </c>
      <c r="F32" s="371">
        <f t="shared" si="3"/>
        <v>777596</v>
      </c>
      <c r="G32" s="371">
        <f t="shared" si="3"/>
        <v>777596</v>
      </c>
      <c r="H32" s="371">
        <f t="shared" si="3"/>
        <v>777596</v>
      </c>
      <c r="I32" s="371">
        <f t="shared" si="3"/>
        <v>777596</v>
      </c>
      <c r="J32" s="371">
        <f t="shared" si="3"/>
        <v>777596</v>
      </c>
      <c r="K32"/>
      <c r="L32" s="214"/>
      <c r="M32" s="370"/>
      <c r="N32"/>
      <c r="O32" s="11"/>
    </row>
    <row r="33" spans="2:15" s="8" customFormat="1" ht="13">
      <c r="B33" s="214"/>
      <c r="C33" s="371"/>
      <c r="D33" s="371"/>
      <c r="E33" s="371"/>
      <c r="F33" s="371"/>
      <c r="G33" s="371"/>
      <c r="H33" s="371"/>
      <c r="I33" s="371"/>
      <c r="J33" s="371"/>
      <c r="K33"/>
      <c r="L33"/>
      <c r="M33"/>
      <c r="N33"/>
      <c r="O33" s="11"/>
    </row>
    <row r="34" spans="2:15" s="8" customFormat="1" ht="13">
      <c r="B34" s="1" t="s">
        <v>213</v>
      </c>
      <c r="C34" s="371"/>
      <c r="D34" s="371"/>
      <c r="E34" s="371"/>
      <c r="F34" s="371"/>
      <c r="G34" s="371"/>
      <c r="H34" s="371"/>
      <c r="I34" s="371"/>
      <c r="J34" s="371"/>
      <c r="K34"/>
      <c r="L34" s="213" t="s">
        <v>164</v>
      </c>
      <c r="M34"/>
      <c r="N34"/>
      <c r="O34" s="11"/>
    </row>
    <row r="35" spans="2:15">
      <c r="B35" s="214" t="s">
        <v>180</v>
      </c>
      <c r="C35" s="371">
        <f>$G$21+$J$12+$J$21+$G$12</f>
        <v>114165.16478186355</v>
      </c>
      <c r="D35" s="371">
        <f t="shared" ref="D35:J35" si="4">$G$21+$J$12+$J$21+$G$12</f>
        <v>114165.16478186355</v>
      </c>
      <c r="E35" s="371">
        <f t="shared" si="4"/>
        <v>114165.16478186355</v>
      </c>
      <c r="F35" s="371">
        <f t="shared" si="4"/>
        <v>114165.16478186355</v>
      </c>
      <c r="G35" s="371">
        <f t="shared" si="4"/>
        <v>114165.16478186355</v>
      </c>
      <c r="H35" s="371">
        <f t="shared" si="4"/>
        <v>114165.16478186355</v>
      </c>
      <c r="I35" s="371">
        <f t="shared" si="4"/>
        <v>114165.16478186355</v>
      </c>
      <c r="J35" s="371">
        <f t="shared" si="4"/>
        <v>114165.16478186355</v>
      </c>
      <c r="L35" s="214" t="s">
        <v>148</v>
      </c>
      <c r="M35" s="215">
        <f>J12+G21+J21+G12</f>
        <v>114165.16478186355</v>
      </c>
    </row>
    <row r="36" spans="2:15">
      <c r="B36" s="214" t="s">
        <v>216</v>
      </c>
      <c r="C36" s="371">
        <f t="shared" ref="C36:J36" si="5">$M$39</f>
        <v>114165.16478186355</v>
      </c>
      <c r="D36" s="371">
        <f t="shared" si="5"/>
        <v>114165.16478186355</v>
      </c>
      <c r="E36" s="371">
        <f t="shared" si="5"/>
        <v>114165.16478186355</v>
      </c>
      <c r="F36" s="371">
        <f t="shared" si="5"/>
        <v>114165.16478186355</v>
      </c>
      <c r="G36" s="371">
        <f t="shared" si="5"/>
        <v>114165.16478186355</v>
      </c>
      <c r="H36" s="371">
        <f t="shared" si="5"/>
        <v>114165.16478186355</v>
      </c>
      <c r="I36" s="371">
        <f t="shared" si="5"/>
        <v>114165.16478186355</v>
      </c>
      <c r="J36" s="371">
        <f t="shared" si="5"/>
        <v>114165.16478186355</v>
      </c>
      <c r="L36" s="214" t="s">
        <v>161</v>
      </c>
      <c r="M36" s="217">
        <v>0</v>
      </c>
    </row>
    <row r="37" spans="2:15">
      <c r="B37" s="214" t="s">
        <v>159</v>
      </c>
      <c r="C37" s="365">
        <f t="shared" ref="C37:J37" si="6">C35/C30</f>
        <v>214.35442129527516</v>
      </c>
      <c r="D37" s="365">
        <f t="shared" si="6"/>
        <v>214.35442129527516</v>
      </c>
      <c r="E37" s="365">
        <f t="shared" si="6"/>
        <v>214.35442129527516</v>
      </c>
      <c r="F37" s="365">
        <f t="shared" si="6"/>
        <v>214.35442129527516</v>
      </c>
      <c r="G37" s="365">
        <f t="shared" si="6"/>
        <v>214.35442129527516</v>
      </c>
      <c r="H37" s="365">
        <f t="shared" si="6"/>
        <v>214.35442129527516</v>
      </c>
      <c r="I37" s="365">
        <f t="shared" si="6"/>
        <v>214.35442129527516</v>
      </c>
      <c r="J37" s="365">
        <f t="shared" si="6"/>
        <v>214.35442129527516</v>
      </c>
      <c r="L37" s="214" t="s">
        <v>162</v>
      </c>
      <c r="M37" s="217">
        <v>0</v>
      </c>
    </row>
    <row r="38" spans="2:15" ht="11.25" customHeight="1">
      <c r="B38" s="214" t="s">
        <v>193</v>
      </c>
      <c r="C38" s="369">
        <f>C37/11081</f>
        <v>1.9344321026556734E-2</v>
      </c>
      <c r="D38" s="369">
        <f>D37/11081</f>
        <v>1.9344321026556734E-2</v>
      </c>
      <c r="E38" s="369">
        <f t="shared" ref="E38:F38" si="7">E37/11081</f>
        <v>1.9344321026556734E-2</v>
      </c>
      <c r="F38" s="369">
        <f t="shared" si="7"/>
        <v>1.9344321026556734E-2</v>
      </c>
      <c r="G38" s="369">
        <f t="shared" ref="G38:I38" si="8">G37/11081</f>
        <v>1.9344321026556734E-2</v>
      </c>
      <c r="H38" s="369">
        <f t="shared" si="8"/>
        <v>1.9344321026556734E-2</v>
      </c>
      <c r="I38" s="369">
        <f t="shared" si="8"/>
        <v>1.9344321026556734E-2</v>
      </c>
      <c r="J38" s="369">
        <f t="shared" ref="J38" si="9">J37/11081</f>
        <v>1.9344321026556734E-2</v>
      </c>
      <c r="L38" s="240" t="s">
        <v>163</v>
      </c>
      <c r="M38" s="245">
        <v>0</v>
      </c>
    </row>
    <row r="39" spans="2:15" s="214" customFormat="1" ht="11.25" customHeight="1">
      <c r="B39"/>
      <c r="C39"/>
      <c r="D39"/>
      <c r="E39"/>
      <c r="F39"/>
      <c r="G39"/>
      <c r="H39"/>
      <c r="I39"/>
      <c r="J39"/>
      <c r="L39" s="214" t="s">
        <v>95</v>
      </c>
      <c r="M39" s="215">
        <f>SUM(M35:M38)</f>
        <v>114165.16478186355</v>
      </c>
      <c r="O39" s="370"/>
    </row>
    <row r="40" spans="2:15" s="8" customFormat="1" ht="13">
      <c r="B40"/>
      <c r="C40"/>
      <c r="D40"/>
      <c r="E40"/>
      <c r="F40"/>
      <c r="G40"/>
      <c r="H40"/>
      <c r="I40"/>
      <c r="J40"/>
      <c r="L40"/>
      <c r="M40"/>
      <c r="N40"/>
      <c r="O40" s="11"/>
    </row>
    <row r="41" spans="2:15" s="8" customFormat="1" ht="13">
      <c r="B41"/>
      <c r="C41"/>
      <c r="D41"/>
      <c r="E41"/>
      <c r="F41"/>
      <c r="G41"/>
      <c r="H41"/>
      <c r="I41"/>
      <c r="J41"/>
    </row>
    <row r="42" spans="2:15" s="8" customFormat="1" ht="13">
      <c r="B42"/>
      <c r="C42"/>
      <c r="D42"/>
      <c r="E42"/>
      <c r="F42"/>
      <c r="G42"/>
      <c r="H42"/>
      <c r="I42"/>
      <c r="J42"/>
      <c r="K42"/>
    </row>
  </sheetData>
  <mergeCells count="10">
    <mergeCell ref="I16:J16"/>
    <mergeCell ref="F15:G15"/>
    <mergeCell ref="I7:J7"/>
    <mergeCell ref="B2:L2"/>
    <mergeCell ref="B3:L3"/>
    <mergeCell ref="C6:D6"/>
    <mergeCell ref="I6:J6"/>
    <mergeCell ref="F6:G6"/>
    <mergeCell ref="I15:J15"/>
    <mergeCell ref="F7:G7"/>
  </mergeCells>
  <phoneticPr fontId="15" type="noConversion"/>
  <pageMargins left="0.25" right="0.25" top="0.75" bottom="0.75" header="0.3" footer="0.3"/>
  <pageSetup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8"/>
  <sheetViews>
    <sheetView topLeftCell="A11" workbookViewId="0">
      <pane ySplit="2220" activePane="bottomLeft"/>
      <selection activeCell="G11" sqref="G1:G1048576"/>
      <selection pane="bottomLeft" activeCell="H10" sqref="H10"/>
    </sheetView>
  </sheetViews>
  <sheetFormatPr defaultColWidth="9.1796875" defaultRowHeight="12.5"/>
  <cols>
    <col min="1" max="1" width="10.7265625" style="3" customWidth="1"/>
    <col min="2" max="2" width="8.453125" style="3" customWidth="1"/>
    <col min="3" max="3" width="4" style="2" customWidth="1"/>
    <col min="4" max="4" width="10.26953125" style="2" bestFit="1" customWidth="1"/>
    <col min="5" max="5" width="13.453125" style="2" customWidth="1"/>
    <col min="6" max="6" width="4" style="2" customWidth="1"/>
    <col min="7" max="7" width="14.453125" style="18" customWidth="1"/>
    <col min="8" max="8" width="15" style="2" customWidth="1"/>
    <col min="9" max="9" width="1.7265625" style="2" customWidth="1"/>
    <col min="10" max="10" width="13.453125" style="16" customWidth="1"/>
    <col min="11" max="11" width="14.54296875" style="5" customWidth="1"/>
    <col min="12" max="12" width="17.26953125" style="19" customWidth="1"/>
    <col min="13" max="13" width="14.54296875" style="19" customWidth="1"/>
    <col min="14" max="14" width="14.54296875" style="2" customWidth="1"/>
    <col min="15" max="15" width="9.453125" style="18" customWidth="1"/>
    <col min="16" max="16" width="1.81640625" style="2" customWidth="1"/>
    <col min="17" max="17" width="12.54296875" style="19" customWidth="1"/>
    <col min="18" max="18" width="2.1796875" style="2" customWidth="1"/>
    <col min="19" max="19" width="36.81640625" style="20" bestFit="1" customWidth="1"/>
    <col min="20" max="16384" width="9.1796875" style="2"/>
  </cols>
  <sheetData>
    <row r="1" spans="1:19" ht="25">
      <c r="A1" s="21" t="str">
        <f>'Pro-Forma'!B1</f>
        <v>Stride Academy (ABC with Bank Financing) - 1,244,376 Purchase</v>
      </c>
      <c r="B1" s="21"/>
      <c r="C1" s="22"/>
      <c r="D1" s="22"/>
      <c r="E1" s="23"/>
      <c r="F1" s="22"/>
      <c r="G1" s="24"/>
      <c r="H1" s="22"/>
      <c r="I1" s="8"/>
      <c r="M1" s="2"/>
      <c r="O1" s="2"/>
      <c r="Q1" s="25"/>
      <c r="R1" s="22"/>
      <c r="S1" s="207">
        <f>'Pro-Forma'!B3</f>
        <v>44733</v>
      </c>
    </row>
    <row r="2" spans="1:19" ht="17.25" customHeight="1">
      <c r="A2" s="21"/>
      <c r="B2" s="21"/>
      <c r="C2" s="22"/>
      <c r="D2" s="22"/>
      <c r="E2" s="23"/>
      <c r="F2" s="22"/>
      <c r="G2" s="24"/>
      <c r="H2" s="8"/>
      <c r="I2" s="8"/>
      <c r="M2" s="2"/>
      <c r="O2" s="2"/>
      <c r="Q2" s="25"/>
      <c r="R2" s="22"/>
      <c r="S2" s="26"/>
    </row>
    <row r="3" spans="1:19" ht="25">
      <c r="A3" s="21" t="s">
        <v>96</v>
      </c>
      <c r="B3" s="21"/>
      <c r="C3" s="22"/>
      <c r="D3" s="22"/>
      <c r="E3" s="23"/>
      <c r="F3" s="22"/>
      <c r="G3"/>
      <c r="H3"/>
      <c r="I3" s="8"/>
      <c r="M3" s="2"/>
      <c r="O3" s="2"/>
      <c r="Q3" s="25"/>
      <c r="R3" s="22"/>
      <c r="S3" s="26"/>
    </row>
    <row r="4" spans="1:19" ht="13">
      <c r="A4" s="385">
        <f>S1</f>
        <v>44733</v>
      </c>
      <c r="B4" s="386"/>
      <c r="C4" s="386"/>
      <c r="E4" s="27"/>
      <c r="N4" s="28"/>
    </row>
    <row r="5" spans="1:19" ht="15.5">
      <c r="A5" s="253" t="s">
        <v>11</v>
      </c>
      <c r="B5" s="254"/>
      <c r="C5" s="255"/>
      <c r="D5" s="255"/>
      <c r="E5" s="255"/>
      <c r="F5" s="255"/>
      <c r="G5" s="256"/>
      <c r="H5" s="255"/>
      <c r="I5" s="255"/>
      <c r="J5" s="257"/>
      <c r="K5" s="258"/>
      <c r="L5" s="259"/>
      <c r="M5" s="260"/>
      <c r="N5" s="261"/>
      <c r="O5" s="262"/>
      <c r="P5" s="255"/>
      <c r="Q5" s="263"/>
      <c r="S5" s="276"/>
    </row>
    <row r="6" spans="1:19">
      <c r="A6" s="29" t="s">
        <v>12</v>
      </c>
      <c r="B6" s="7"/>
      <c r="G6" s="30">
        <v>1</v>
      </c>
      <c r="H6" s="3"/>
      <c r="J6" s="31"/>
      <c r="N6" s="32"/>
      <c r="Q6" s="33"/>
      <c r="S6" s="34"/>
    </row>
    <row r="7" spans="1:19">
      <c r="A7" s="29" t="s">
        <v>13</v>
      </c>
      <c r="B7" s="7"/>
      <c r="E7" s="3"/>
      <c r="F7" s="3"/>
      <c r="G7" s="219" t="s">
        <v>219</v>
      </c>
      <c r="H7" s="3"/>
      <c r="J7" s="31"/>
      <c r="N7" s="32"/>
      <c r="Q7" s="33"/>
      <c r="S7" s="34"/>
    </row>
    <row r="8" spans="1:19">
      <c r="A8" s="29" t="s">
        <v>14</v>
      </c>
      <c r="B8" s="7"/>
      <c r="G8" s="35">
        <v>0</v>
      </c>
      <c r="H8" s="3"/>
      <c r="J8" s="31"/>
      <c r="N8" s="32"/>
      <c r="Q8" s="33"/>
      <c r="S8" s="34"/>
    </row>
    <row r="9" spans="1:19">
      <c r="A9" s="366" t="s">
        <v>200</v>
      </c>
      <c r="B9" s="7"/>
      <c r="G9" s="237" t="s">
        <v>220</v>
      </c>
      <c r="H9" s="3"/>
      <c r="J9" s="31"/>
      <c r="N9" s="32"/>
      <c r="Q9" s="33"/>
      <c r="S9" s="34"/>
    </row>
    <row r="10" spans="1:19">
      <c r="A10" s="36" t="s">
        <v>15</v>
      </c>
      <c r="B10" s="37"/>
      <c r="C10" s="38"/>
      <c r="D10" s="38"/>
      <c r="E10" s="38"/>
      <c r="F10" s="38"/>
      <c r="G10" s="373" t="s">
        <v>220</v>
      </c>
      <c r="H10" s="19"/>
      <c r="J10" s="39"/>
      <c r="K10" s="13"/>
      <c r="L10" s="40"/>
      <c r="M10" s="40"/>
      <c r="N10" s="41"/>
      <c r="O10" s="42"/>
      <c r="P10" s="38"/>
      <c r="Q10" s="43"/>
      <c r="S10" s="44"/>
    </row>
    <row r="11" spans="1:19" ht="13" thickBot="1">
      <c r="H11" s="19"/>
      <c r="N11" s="28"/>
      <c r="Q11" s="45"/>
    </row>
    <row r="12" spans="1:19" ht="39.5" thickBot="1">
      <c r="A12" s="264" t="s">
        <v>16</v>
      </c>
      <c r="B12" s="264"/>
      <c r="C12" s="265"/>
      <c r="D12" s="265"/>
      <c r="E12" s="266"/>
      <c r="F12" s="46"/>
      <c r="G12" s="267" t="s">
        <v>17</v>
      </c>
      <c r="H12" s="268"/>
      <c r="I12" s="47"/>
      <c r="J12" s="269" t="s">
        <v>18</v>
      </c>
      <c r="K12" s="270" t="s">
        <v>19</v>
      </c>
      <c r="L12" s="271" t="s">
        <v>20</v>
      </c>
      <c r="M12" s="271" t="s">
        <v>21</v>
      </c>
      <c r="N12" s="272" t="s">
        <v>22</v>
      </c>
      <c r="O12" s="273" t="s">
        <v>23</v>
      </c>
      <c r="P12" s="48"/>
      <c r="Q12" s="274" t="s">
        <v>24</v>
      </c>
      <c r="R12" s="46"/>
      <c r="S12" s="275" t="s">
        <v>25</v>
      </c>
    </row>
    <row r="13" spans="1:19" ht="13">
      <c r="A13" s="49"/>
      <c r="B13" s="50"/>
      <c r="C13" s="38"/>
      <c r="D13" s="38"/>
      <c r="E13" s="51"/>
      <c r="F13" s="52"/>
      <c r="G13" s="53" t="s">
        <v>26</v>
      </c>
      <c r="H13" s="43"/>
      <c r="I13" s="54"/>
      <c r="J13" s="55"/>
      <c r="K13" s="56"/>
      <c r="L13" s="57"/>
      <c r="M13" s="57"/>
      <c r="N13" s="58"/>
      <c r="O13" s="59" t="str">
        <f>G13</f>
        <v>Per GSF</v>
      </c>
      <c r="P13" s="60"/>
      <c r="Q13" s="61" t="s">
        <v>27</v>
      </c>
      <c r="R13" s="52"/>
      <c r="S13" s="44"/>
    </row>
    <row r="14" spans="1:19" ht="16" thickBot="1">
      <c r="A14" s="62" t="s">
        <v>28</v>
      </c>
      <c r="B14" s="63"/>
      <c r="C14" s="64"/>
      <c r="D14" s="64"/>
      <c r="E14" s="65"/>
      <c r="F14" s="52"/>
      <c r="G14" s="66"/>
      <c r="H14" s="67"/>
      <c r="I14" s="8"/>
      <c r="J14" s="68"/>
      <c r="K14" s="69"/>
      <c r="L14" s="70"/>
      <c r="M14" s="70"/>
      <c r="N14" s="71"/>
      <c r="O14" s="72"/>
      <c r="P14" s="60"/>
      <c r="Q14" s="73"/>
      <c r="R14" s="52"/>
      <c r="S14" s="74"/>
    </row>
    <row r="15" spans="1:19" ht="16" thickTop="1">
      <c r="A15" s="75" t="s">
        <v>29</v>
      </c>
      <c r="B15" s="76" t="s">
        <v>30</v>
      </c>
      <c r="C15" s="77"/>
      <c r="D15" s="77"/>
      <c r="E15" s="78"/>
      <c r="F15" s="52"/>
      <c r="G15" s="66"/>
      <c r="H15" s="67"/>
      <c r="I15" s="8"/>
      <c r="J15" s="68"/>
      <c r="K15" s="79"/>
      <c r="L15" s="80"/>
      <c r="M15" s="80"/>
      <c r="N15" s="71"/>
      <c r="O15" s="72"/>
      <c r="P15" s="60"/>
      <c r="Q15" s="73"/>
      <c r="R15" s="52"/>
      <c r="S15" s="74"/>
    </row>
    <row r="16" spans="1:19" s="93" customFormat="1" ht="14">
      <c r="A16" s="81">
        <v>7100</v>
      </c>
      <c r="B16" s="82"/>
      <c r="C16" s="83" t="s">
        <v>31</v>
      </c>
      <c r="D16" s="83"/>
      <c r="E16" s="84"/>
      <c r="F16" s="85"/>
      <c r="G16" s="86">
        <f>H16/$G$6</f>
        <v>1264376</v>
      </c>
      <c r="H16" s="235">
        <f>SUM(H17:H22)</f>
        <v>1264376</v>
      </c>
      <c r="I16" s="8"/>
      <c r="J16" s="359">
        <f>SUM(J17:J22)</f>
        <v>0</v>
      </c>
      <c r="K16" s="359">
        <f>SUM(K17:K22)</f>
        <v>0</v>
      </c>
      <c r="L16" s="355">
        <f>SUM(L17:L22)</f>
        <v>0</v>
      </c>
      <c r="M16" s="87">
        <f>SUM(M17:M22)</f>
        <v>1264376</v>
      </c>
      <c r="N16" s="88">
        <f>K16+L16+M16</f>
        <v>1264376</v>
      </c>
      <c r="O16" s="89">
        <f>N16/G6</f>
        <v>1264376</v>
      </c>
      <c r="P16" s="90"/>
      <c r="Q16" s="91">
        <f t="shared" ref="Q16:Q22" si="0">H16-N16</f>
        <v>0</v>
      </c>
      <c r="R16" s="85"/>
      <c r="S16" s="92"/>
    </row>
    <row r="17" spans="1:19" s="93" customFormat="1" ht="14">
      <c r="A17" s="94">
        <f t="shared" ref="A17:A22" si="1">1+A16</f>
        <v>7101</v>
      </c>
      <c r="B17" s="95"/>
      <c r="C17" s="96" t="s">
        <v>32</v>
      </c>
      <c r="D17" s="97"/>
      <c r="E17" s="98"/>
      <c r="F17" s="99"/>
      <c r="G17" s="100">
        <f t="shared" ref="G17:G22" si="2">ROUND(H17/$G$6,3)</f>
        <v>1244376</v>
      </c>
      <c r="H17" s="101">
        <f>'Land Cost'!E15</f>
        <v>1244376</v>
      </c>
      <c r="I17" s="2"/>
      <c r="J17" s="359">
        <v>0</v>
      </c>
      <c r="K17" s="359">
        <v>0</v>
      </c>
      <c r="L17" s="356">
        <v>0</v>
      </c>
      <c r="M17" s="104">
        <f>H17-J17</f>
        <v>1244376</v>
      </c>
      <c r="N17" s="88">
        <f t="shared" ref="N17:N22" si="3">K17+L17+M17</f>
        <v>1244376</v>
      </c>
      <c r="O17" s="100">
        <f t="shared" ref="O17:O22" si="4">ROUND(N17/$G$6,3)</f>
        <v>1244376</v>
      </c>
      <c r="P17" s="106"/>
      <c r="Q17" s="107">
        <f t="shared" si="0"/>
        <v>0</v>
      </c>
      <c r="R17" s="99"/>
      <c r="S17" s="92"/>
    </row>
    <row r="18" spans="1:19" s="93" customFormat="1" ht="14">
      <c r="A18" s="94">
        <f t="shared" si="1"/>
        <v>7102</v>
      </c>
      <c r="B18" s="95"/>
      <c r="C18" s="96" t="s">
        <v>33</v>
      </c>
      <c r="D18" s="97"/>
      <c r="E18" s="98"/>
      <c r="F18" s="99"/>
      <c r="G18" s="100">
        <f t="shared" si="2"/>
        <v>0</v>
      </c>
      <c r="H18" s="101">
        <f>'Land Cost'!E17</f>
        <v>0</v>
      </c>
      <c r="I18" s="2"/>
      <c r="J18" s="359">
        <v>0</v>
      </c>
      <c r="K18" s="359">
        <v>0</v>
      </c>
      <c r="L18" s="356">
        <v>0</v>
      </c>
      <c r="M18" s="104">
        <f t="shared" ref="M18:M29" si="5">H18-J18</f>
        <v>0</v>
      </c>
      <c r="N18" s="88">
        <f t="shared" si="3"/>
        <v>0</v>
      </c>
      <c r="O18" s="100">
        <f t="shared" si="4"/>
        <v>0</v>
      </c>
      <c r="P18" s="106"/>
      <c r="Q18" s="107">
        <f t="shared" si="0"/>
        <v>0</v>
      </c>
      <c r="R18" s="99"/>
      <c r="S18" s="92"/>
    </row>
    <row r="19" spans="1:19" ht="14">
      <c r="A19" s="94">
        <f t="shared" si="1"/>
        <v>7103</v>
      </c>
      <c r="B19" s="95"/>
      <c r="C19" s="108" t="s">
        <v>34</v>
      </c>
      <c r="D19" s="232" t="s">
        <v>169</v>
      </c>
      <c r="E19" s="110"/>
      <c r="F19" s="52"/>
      <c r="G19" s="100">
        <f t="shared" si="2"/>
        <v>0</v>
      </c>
      <c r="H19" s="101">
        <f>0</f>
        <v>0</v>
      </c>
      <c r="J19" s="359">
        <v>0</v>
      </c>
      <c r="K19" s="359">
        <v>0</v>
      </c>
      <c r="L19" s="356">
        <v>0</v>
      </c>
      <c r="M19" s="104">
        <f t="shared" si="5"/>
        <v>0</v>
      </c>
      <c r="N19" s="88">
        <f t="shared" si="3"/>
        <v>0</v>
      </c>
      <c r="O19" s="100">
        <f t="shared" si="4"/>
        <v>0</v>
      </c>
      <c r="P19" s="60"/>
      <c r="Q19" s="107">
        <f t="shared" si="0"/>
        <v>0</v>
      </c>
      <c r="R19" s="52"/>
      <c r="S19" s="111"/>
    </row>
    <row r="20" spans="1:19" ht="14">
      <c r="A20" s="94">
        <f t="shared" si="1"/>
        <v>7104</v>
      </c>
      <c r="B20" s="95"/>
      <c r="C20" s="112" t="s">
        <v>125</v>
      </c>
      <c r="D20" s="109"/>
      <c r="E20" s="110"/>
      <c r="F20" s="52"/>
      <c r="G20" s="100">
        <f t="shared" si="2"/>
        <v>20000</v>
      </c>
      <c r="H20" s="101">
        <f>'Land Cost'!E11</f>
        <v>20000</v>
      </c>
      <c r="J20" s="359">
        <v>0</v>
      </c>
      <c r="K20" s="359">
        <v>0</v>
      </c>
      <c r="L20" s="356">
        <v>0</v>
      </c>
      <c r="M20" s="104">
        <f t="shared" si="5"/>
        <v>20000</v>
      </c>
      <c r="N20" s="88">
        <f t="shared" si="3"/>
        <v>20000</v>
      </c>
      <c r="O20" s="100">
        <f t="shared" si="4"/>
        <v>20000</v>
      </c>
      <c r="P20" s="60"/>
      <c r="Q20" s="107">
        <f t="shared" si="0"/>
        <v>0</v>
      </c>
      <c r="R20" s="52"/>
      <c r="S20" s="92"/>
    </row>
    <row r="21" spans="1:19" ht="14">
      <c r="A21" s="94">
        <f t="shared" si="1"/>
        <v>7105</v>
      </c>
      <c r="B21" s="95"/>
      <c r="C21" s="221" t="s">
        <v>178</v>
      </c>
      <c r="D21" s="109"/>
      <c r="E21" s="110"/>
      <c r="F21" s="52"/>
      <c r="G21" s="100">
        <f t="shared" si="2"/>
        <v>0</v>
      </c>
      <c r="H21" s="101">
        <v>0</v>
      </c>
      <c r="J21" s="359">
        <v>0</v>
      </c>
      <c r="K21" s="359">
        <v>0</v>
      </c>
      <c r="L21" s="356">
        <v>0</v>
      </c>
      <c r="M21" s="104">
        <f t="shared" si="5"/>
        <v>0</v>
      </c>
      <c r="N21" s="88">
        <f t="shared" si="3"/>
        <v>0</v>
      </c>
      <c r="O21" s="100">
        <f t="shared" si="4"/>
        <v>0</v>
      </c>
      <c r="P21" s="60"/>
      <c r="Q21" s="107">
        <f t="shared" si="0"/>
        <v>0</v>
      </c>
      <c r="R21" s="52"/>
      <c r="S21" s="111"/>
    </row>
    <row r="22" spans="1:19" ht="14">
      <c r="A22" s="94">
        <f t="shared" si="1"/>
        <v>7106</v>
      </c>
      <c r="B22" s="95"/>
      <c r="C22" s="112" t="s">
        <v>36</v>
      </c>
      <c r="D22" s="109"/>
      <c r="E22" s="110"/>
      <c r="F22" s="52"/>
      <c r="G22" s="100">
        <f t="shared" si="2"/>
        <v>0</v>
      </c>
      <c r="H22" s="101">
        <v>0</v>
      </c>
      <c r="I22" s="19"/>
      <c r="J22" s="359">
        <v>0</v>
      </c>
      <c r="K22" s="359">
        <v>0</v>
      </c>
      <c r="L22" s="356">
        <v>0</v>
      </c>
      <c r="M22" s="104">
        <f t="shared" si="5"/>
        <v>0</v>
      </c>
      <c r="N22" s="88">
        <f t="shared" si="3"/>
        <v>0</v>
      </c>
      <c r="O22" s="100">
        <f t="shared" si="4"/>
        <v>0</v>
      </c>
      <c r="P22" s="60"/>
      <c r="Q22" s="107">
        <f t="shared" si="0"/>
        <v>0</v>
      </c>
      <c r="R22" s="52"/>
      <c r="S22" s="111"/>
    </row>
    <row r="23" spans="1:19" ht="12" customHeight="1">
      <c r="A23" s="113"/>
      <c r="B23" s="114"/>
      <c r="C23" s="109"/>
      <c r="D23" s="109"/>
      <c r="E23" s="110"/>
      <c r="F23" s="52"/>
      <c r="G23" s="100"/>
      <c r="H23" s="115"/>
      <c r="J23"/>
      <c r="K23"/>
      <c r="L23" s="356"/>
      <c r="M23" s="104">
        <f t="shared" si="5"/>
        <v>0</v>
      </c>
      <c r="N23" s="116"/>
      <c r="O23" s="117"/>
      <c r="P23" s="60"/>
      <c r="Q23" s="91"/>
      <c r="R23" s="52"/>
      <c r="S23" s="111"/>
    </row>
    <row r="24" spans="1:19" s="93" customFormat="1" ht="14">
      <c r="A24" s="118">
        <v>7200</v>
      </c>
      <c r="B24" s="119"/>
      <c r="C24" s="120" t="s">
        <v>37</v>
      </c>
      <c r="D24" s="120"/>
      <c r="E24" s="121"/>
      <c r="F24" s="85"/>
      <c r="G24" s="122">
        <f>H24/$G$6</f>
        <v>0</v>
      </c>
      <c r="H24" s="123">
        <f>SUM(H25:H29)</f>
        <v>0</v>
      </c>
      <c r="I24" s="8"/>
      <c r="J24" s="359">
        <f t="shared" ref="J24" si="6">SUM(J25:J30)</f>
        <v>0</v>
      </c>
      <c r="K24" s="359">
        <f t="shared" ref="K24" si="7">SUM(K25:K30)</f>
        <v>0</v>
      </c>
      <c r="L24" s="123">
        <f>SUM(L25:L29)</f>
        <v>0</v>
      </c>
      <c r="M24" s="123">
        <f>SUM(M25:M29)</f>
        <v>0</v>
      </c>
      <c r="N24" s="125">
        <f>SUM(N25:N29)</f>
        <v>0</v>
      </c>
      <c r="O24" s="126">
        <f>N24/$G$6</f>
        <v>0</v>
      </c>
      <c r="P24" s="90"/>
      <c r="Q24" s="91">
        <f t="shared" ref="Q24:Q29" si="8">H24-N24</f>
        <v>0</v>
      </c>
      <c r="R24" s="85"/>
      <c r="S24" s="127"/>
    </row>
    <row r="25" spans="1:19" ht="14">
      <c r="A25" s="113">
        <f>1+A24</f>
        <v>7201</v>
      </c>
      <c r="B25" s="114"/>
      <c r="C25" s="112" t="s">
        <v>38</v>
      </c>
      <c r="D25" s="109"/>
      <c r="E25" s="110"/>
      <c r="F25" s="52"/>
      <c r="G25" s="100">
        <f>ROUND(H25/$G$6,3)</f>
        <v>0</v>
      </c>
      <c r="H25" s="229">
        <v>0</v>
      </c>
      <c r="J25" s="359">
        <v>0</v>
      </c>
      <c r="K25" s="359">
        <v>0</v>
      </c>
      <c r="L25" s="356">
        <v>0</v>
      </c>
      <c r="M25" s="104">
        <f t="shared" si="5"/>
        <v>0</v>
      </c>
      <c r="N25" s="105">
        <f>H25</f>
        <v>0</v>
      </c>
      <c r="O25" s="100">
        <f>ROUND(N25/$G$6,3)</f>
        <v>0</v>
      </c>
      <c r="P25" s="60"/>
      <c r="Q25" s="107">
        <f t="shared" si="8"/>
        <v>0</v>
      </c>
      <c r="R25" s="52"/>
      <c r="S25" s="224"/>
    </row>
    <row r="26" spans="1:19" ht="14">
      <c r="A26" s="113">
        <f>1+A25</f>
        <v>7202</v>
      </c>
      <c r="B26" s="114"/>
      <c r="C26" s="112" t="s">
        <v>126</v>
      </c>
      <c r="D26" s="109"/>
      <c r="E26" s="110"/>
      <c r="F26" s="52"/>
      <c r="G26" s="100">
        <f>ROUND(H26/$G$6,3)</f>
        <v>0</v>
      </c>
      <c r="H26" s="115">
        <f>H25*10%</f>
        <v>0</v>
      </c>
      <c r="J26" s="359">
        <v>0</v>
      </c>
      <c r="K26" s="359">
        <v>0</v>
      </c>
      <c r="L26" s="356">
        <v>0</v>
      </c>
      <c r="M26" s="104">
        <f t="shared" si="5"/>
        <v>0</v>
      </c>
      <c r="N26" s="105">
        <f>M26+J26</f>
        <v>0</v>
      </c>
      <c r="O26" s="100">
        <f>ROUND(N26/$G$6,3)</f>
        <v>0</v>
      </c>
      <c r="P26" s="60"/>
      <c r="Q26" s="107">
        <f t="shared" si="8"/>
        <v>0</v>
      </c>
      <c r="R26" s="52"/>
      <c r="S26" s="239"/>
    </row>
    <row r="27" spans="1:19" s="93" customFormat="1" ht="14">
      <c r="A27" s="113">
        <f>1+A26</f>
        <v>7203</v>
      </c>
      <c r="B27" s="128"/>
      <c r="C27" s="112"/>
      <c r="D27" s="232" t="s">
        <v>153</v>
      </c>
      <c r="E27" s="121"/>
      <c r="F27" s="85"/>
      <c r="G27" s="100">
        <f>ROUND(H27/$G$6,3)</f>
        <v>0</v>
      </c>
      <c r="H27" s="115">
        <v>0</v>
      </c>
      <c r="I27" s="8"/>
      <c r="J27" s="359">
        <v>0</v>
      </c>
      <c r="K27" s="359">
        <v>0</v>
      </c>
      <c r="L27" s="356">
        <v>0</v>
      </c>
      <c r="M27" s="104">
        <f t="shared" si="5"/>
        <v>0</v>
      </c>
      <c r="N27" s="105">
        <f>M27+K27</f>
        <v>0</v>
      </c>
      <c r="O27" s="100">
        <f>ROUND(N27/$G$6,3)</f>
        <v>0</v>
      </c>
      <c r="P27" s="60"/>
      <c r="Q27" s="107">
        <f t="shared" si="8"/>
        <v>0</v>
      </c>
      <c r="R27" s="52"/>
      <c r="S27" s="233"/>
    </row>
    <row r="28" spans="1:19" s="93" customFormat="1" ht="14">
      <c r="A28" s="113">
        <f>1+A27</f>
        <v>7204</v>
      </c>
      <c r="B28" s="128"/>
      <c r="C28" s="112"/>
      <c r="D28" s="109" t="s">
        <v>115</v>
      </c>
      <c r="E28" s="121"/>
      <c r="F28" s="85"/>
      <c r="G28" s="100">
        <f>ROUND(H28/$G$6,3)</f>
        <v>0</v>
      </c>
      <c r="H28" s="229">
        <v>0</v>
      </c>
      <c r="I28" s="8"/>
      <c r="J28" s="359">
        <v>0</v>
      </c>
      <c r="K28" s="359">
        <v>0</v>
      </c>
      <c r="L28" s="356">
        <v>0</v>
      </c>
      <c r="M28" s="104">
        <f t="shared" si="5"/>
        <v>0</v>
      </c>
      <c r="N28" s="105">
        <f>M28+K28</f>
        <v>0</v>
      </c>
      <c r="O28" s="100">
        <f>ROUND(N28/$G$6,3)</f>
        <v>0</v>
      </c>
      <c r="P28" s="60"/>
      <c r="Q28" s="107">
        <f t="shared" si="8"/>
        <v>0</v>
      </c>
      <c r="R28" s="52"/>
      <c r="S28" s="111"/>
    </row>
    <row r="29" spans="1:19" ht="14">
      <c r="A29" s="113">
        <f>1+A28</f>
        <v>7205</v>
      </c>
      <c r="B29" s="114"/>
      <c r="C29" s="221" t="s">
        <v>154</v>
      </c>
      <c r="D29" s="109"/>
      <c r="E29" s="110"/>
      <c r="F29" s="52"/>
      <c r="G29" s="100">
        <f>ROUND(H29/$G$6,3)</f>
        <v>0</v>
      </c>
      <c r="H29" s="115">
        <v>0</v>
      </c>
      <c r="J29" s="359">
        <v>0</v>
      </c>
      <c r="K29" s="359">
        <v>0</v>
      </c>
      <c r="L29" s="356">
        <v>0</v>
      </c>
      <c r="M29" s="104">
        <f t="shared" si="5"/>
        <v>0</v>
      </c>
      <c r="N29" s="105">
        <f>K29+M29</f>
        <v>0</v>
      </c>
      <c r="O29" s="100">
        <f>ROUND(N29/$G$6,3)</f>
        <v>0</v>
      </c>
      <c r="P29" s="60"/>
      <c r="Q29" s="107">
        <f t="shared" si="8"/>
        <v>0</v>
      </c>
      <c r="R29" s="52"/>
      <c r="S29" s="111"/>
    </row>
    <row r="30" spans="1:19" ht="13">
      <c r="A30" s="113"/>
      <c r="B30" s="114"/>
      <c r="C30" s="109"/>
      <c r="D30" s="109"/>
      <c r="E30" s="110"/>
      <c r="F30" s="52"/>
      <c r="G30" s="100"/>
      <c r="H30" s="123"/>
      <c r="J30"/>
      <c r="K30"/>
      <c r="L30" s="356"/>
      <c r="M30" s="104"/>
      <c r="N30" s="116"/>
      <c r="O30" s="117"/>
      <c r="P30" s="60"/>
      <c r="Q30" s="101"/>
      <c r="R30" s="52"/>
      <c r="S30" s="111"/>
    </row>
    <row r="31" spans="1:19" s="93" customFormat="1" ht="14">
      <c r="A31" s="118">
        <v>7300</v>
      </c>
      <c r="B31" s="119"/>
      <c r="C31" s="120" t="s">
        <v>39</v>
      </c>
      <c r="D31" s="120"/>
      <c r="E31" s="121"/>
      <c r="F31" s="85"/>
      <c r="G31" s="122">
        <f>H31/$G$6</f>
        <v>0</v>
      </c>
      <c r="H31" s="123">
        <f>SUM(H32:H37)</f>
        <v>0</v>
      </c>
      <c r="I31" s="8"/>
      <c r="J31" s="359">
        <f t="shared" ref="J31" si="9">SUM(J32:J37)</f>
        <v>0</v>
      </c>
      <c r="K31" s="359">
        <f t="shared" ref="K31" si="10">SUM(K32:K37)</f>
        <v>0</v>
      </c>
      <c r="L31" s="123">
        <f>SUM(L32:L37)</f>
        <v>0</v>
      </c>
      <c r="M31" s="123">
        <f>SUM(M32:M37)</f>
        <v>0</v>
      </c>
      <c r="N31" s="125">
        <f t="shared" ref="N31:N37" si="11">M31+J31</f>
        <v>0</v>
      </c>
      <c r="O31" s="126">
        <f>N31/$G$6</f>
        <v>0</v>
      </c>
      <c r="P31" s="90"/>
      <c r="Q31" s="91">
        <f t="shared" ref="Q31:Q37" si="12">H31-N31</f>
        <v>0</v>
      </c>
      <c r="R31" s="85"/>
      <c r="S31" s="111"/>
    </row>
    <row r="32" spans="1:19" ht="14">
      <c r="A32" s="113">
        <f t="shared" ref="A32:A37" si="13">1+A31</f>
        <v>7301</v>
      </c>
      <c r="B32" s="129" t="s">
        <v>40</v>
      </c>
      <c r="C32" s="112" t="s">
        <v>41</v>
      </c>
      <c r="D32" s="109"/>
      <c r="E32" s="110"/>
      <c r="F32" s="52"/>
      <c r="G32" s="100">
        <f t="shared" ref="G32:G37" si="14">ROUND(H32/$G$6,3)</f>
        <v>0</v>
      </c>
      <c r="H32" s="115">
        <v>0</v>
      </c>
      <c r="J32" s="359">
        <v>0</v>
      </c>
      <c r="K32" s="359">
        <v>0</v>
      </c>
      <c r="L32" s="356">
        <v>0</v>
      </c>
      <c r="M32" s="104">
        <f t="shared" ref="M32:M37" si="15">H32-J32</f>
        <v>0</v>
      </c>
      <c r="N32" s="105">
        <f>K32+L32+M32</f>
        <v>0</v>
      </c>
      <c r="O32" s="100">
        <f t="shared" ref="O32:O37" si="16">ROUND(N32/$G$6,3)</f>
        <v>0</v>
      </c>
      <c r="P32" s="60"/>
      <c r="Q32" s="107">
        <f t="shared" si="12"/>
        <v>0</v>
      </c>
      <c r="R32" s="52"/>
      <c r="S32" s="111"/>
    </row>
    <row r="33" spans="1:19" ht="14">
      <c r="A33" s="113">
        <f t="shared" si="13"/>
        <v>7302</v>
      </c>
      <c r="B33" s="129" t="s">
        <v>42</v>
      </c>
      <c r="C33" s="108" t="s">
        <v>43</v>
      </c>
      <c r="D33" s="109"/>
      <c r="E33" s="110"/>
      <c r="F33" s="52"/>
      <c r="G33" s="100">
        <f t="shared" si="14"/>
        <v>0</v>
      </c>
      <c r="H33" s="236">
        <v>0</v>
      </c>
      <c r="J33" s="359">
        <v>0</v>
      </c>
      <c r="K33" s="359">
        <v>0</v>
      </c>
      <c r="L33" s="356">
        <v>0</v>
      </c>
      <c r="M33" s="104">
        <f t="shared" si="15"/>
        <v>0</v>
      </c>
      <c r="N33" s="105">
        <f t="shared" si="11"/>
        <v>0</v>
      </c>
      <c r="O33" s="100">
        <f t="shared" si="16"/>
        <v>0</v>
      </c>
      <c r="P33" s="60"/>
      <c r="Q33" s="107">
        <f t="shared" si="12"/>
        <v>0</v>
      </c>
      <c r="R33" s="52"/>
      <c r="S33" s="111"/>
    </row>
    <row r="34" spans="1:19" ht="14">
      <c r="A34" s="113">
        <f t="shared" si="13"/>
        <v>7303</v>
      </c>
      <c r="B34" s="129" t="s">
        <v>44</v>
      </c>
      <c r="C34" s="112" t="s">
        <v>45</v>
      </c>
      <c r="D34" s="109"/>
      <c r="E34" s="110"/>
      <c r="F34" s="52"/>
      <c r="G34" s="100">
        <f t="shared" si="14"/>
        <v>0</v>
      </c>
      <c r="H34" s="115">
        <v>0</v>
      </c>
      <c r="J34" s="359">
        <v>0</v>
      </c>
      <c r="K34" s="359">
        <v>0</v>
      </c>
      <c r="L34" s="356">
        <v>0</v>
      </c>
      <c r="M34" s="104">
        <f t="shared" si="15"/>
        <v>0</v>
      </c>
      <c r="N34" s="105">
        <f>K34+L34+M34</f>
        <v>0</v>
      </c>
      <c r="O34" s="100">
        <f t="shared" si="16"/>
        <v>0</v>
      </c>
      <c r="P34" s="60"/>
      <c r="Q34" s="107">
        <f t="shared" si="12"/>
        <v>0</v>
      </c>
      <c r="R34" s="52"/>
      <c r="S34" s="111"/>
    </row>
    <row r="35" spans="1:19" ht="14">
      <c r="A35" s="113">
        <f t="shared" si="13"/>
        <v>7304</v>
      </c>
      <c r="B35" s="129" t="s">
        <v>46</v>
      </c>
      <c r="C35" s="112" t="s">
        <v>47</v>
      </c>
      <c r="D35" s="109"/>
      <c r="E35" s="110"/>
      <c r="F35" s="52"/>
      <c r="G35" s="100">
        <f t="shared" si="14"/>
        <v>0</v>
      </c>
      <c r="H35" s="115">
        <v>0</v>
      </c>
      <c r="J35" s="359">
        <v>0</v>
      </c>
      <c r="K35" s="359">
        <v>0</v>
      </c>
      <c r="L35" s="356">
        <v>0</v>
      </c>
      <c r="M35" s="104">
        <f t="shared" si="15"/>
        <v>0</v>
      </c>
      <c r="N35" s="105">
        <f>K35+L35+M35</f>
        <v>0</v>
      </c>
      <c r="O35" s="100">
        <f t="shared" si="16"/>
        <v>0</v>
      </c>
      <c r="P35" s="60"/>
      <c r="Q35" s="107">
        <f t="shared" si="12"/>
        <v>0</v>
      </c>
      <c r="R35" s="52"/>
      <c r="S35" s="111"/>
    </row>
    <row r="36" spans="1:19" ht="14">
      <c r="A36" s="113">
        <f t="shared" si="13"/>
        <v>7305</v>
      </c>
      <c r="B36" s="129" t="s">
        <v>48</v>
      </c>
      <c r="C36" s="112" t="s">
        <v>49</v>
      </c>
      <c r="D36" s="109"/>
      <c r="E36" s="110"/>
      <c r="F36" s="52"/>
      <c r="G36" s="100">
        <f t="shared" si="14"/>
        <v>0</v>
      </c>
      <c r="H36" s="115">
        <v>0</v>
      </c>
      <c r="J36" s="359">
        <v>0</v>
      </c>
      <c r="K36" s="359">
        <v>0</v>
      </c>
      <c r="L36" s="356">
        <v>0</v>
      </c>
      <c r="M36" s="104">
        <f t="shared" si="15"/>
        <v>0</v>
      </c>
      <c r="N36" s="105">
        <f t="shared" si="11"/>
        <v>0</v>
      </c>
      <c r="O36" s="100">
        <f t="shared" si="16"/>
        <v>0</v>
      </c>
      <c r="P36" s="60"/>
      <c r="Q36" s="107">
        <f t="shared" si="12"/>
        <v>0</v>
      </c>
      <c r="R36" s="52"/>
      <c r="S36" s="111"/>
    </row>
    <row r="37" spans="1:19" ht="14">
      <c r="A37" s="113">
        <f t="shared" si="13"/>
        <v>7306</v>
      </c>
      <c r="B37" s="129" t="s">
        <v>50</v>
      </c>
      <c r="C37" s="112" t="s">
        <v>51</v>
      </c>
      <c r="D37" s="109"/>
      <c r="E37" s="110"/>
      <c r="F37" s="52"/>
      <c r="G37" s="100">
        <f t="shared" si="14"/>
        <v>0</v>
      </c>
      <c r="H37" s="115">
        <v>0</v>
      </c>
      <c r="J37" s="359">
        <v>0</v>
      </c>
      <c r="K37" s="359">
        <v>0</v>
      </c>
      <c r="L37" s="356">
        <f>N37-K37</f>
        <v>0</v>
      </c>
      <c r="M37" s="104">
        <f t="shared" si="15"/>
        <v>0</v>
      </c>
      <c r="N37" s="105">
        <f t="shared" si="11"/>
        <v>0</v>
      </c>
      <c r="O37" s="100">
        <f t="shared" si="16"/>
        <v>0</v>
      </c>
      <c r="P37" s="60"/>
      <c r="Q37" s="107">
        <f t="shared" si="12"/>
        <v>0</v>
      </c>
      <c r="R37" s="52"/>
      <c r="S37" s="111"/>
    </row>
    <row r="38" spans="1:19" ht="13">
      <c r="A38" s="113"/>
      <c r="B38" s="114"/>
      <c r="C38" s="109"/>
      <c r="D38" s="109"/>
      <c r="E38" s="110"/>
      <c r="F38" s="52"/>
      <c r="G38" s="130"/>
      <c r="H38" s="123"/>
      <c r="J38"/>
      <c r="K38"/>
      <c r="L38" s="115"/>
      <c r="M38" s="131"/>
      <c r="N38" s="116"/>
      <c r="O38" s="117"/>
      <c r="P38" s="60"/>
      <c r="Q38" s="132"/>
      <c r="R38" s="52"/>
      <c r="S38" s="111"/>
    </row>
    <row r="39" spans="1:19" s="93" customFormat="1" ht="14">
      <c r="A39" s="118">
        <v>7350</v>
      </c>
      <c r="B39" s="119"/>
      <c r="C39" s="120" t="s">
        <v>52</v>
      </c>
      <c r="D39" s="120"/>
      <c r="E39" s="121"/>
      <c r="F39" s="85"/>
      <c r="G39" s="122">
        <f>H39/$G$6</f>
        <v>0</v>
      </c>
      <c r="H39" s="123">
        <f>SUM(H40:H49)</f>
        <v>0</v>
      </c>
      <c r="I39" s="8"/>
      <c r="J39" s="359">
        <f t="shared" ref="J39" si="17">SUM(J40:J45)</f>
        <v>0</v>
      </c>
      <c r="K39" s="359">
        <f t="shared" ref="K39" si="18">SUM(K40:K45)</f>
        <v>0</v>
      </c>
      <c r="L39" s="123">
        <f>SUM(L40:L49)</f>
        <v>0</v>
      </c>
      <c r="M39" s="123">
        <f>SUM(M40:M49)</f>
        <v>0</v>
      </c>
      <c r="N39" s="125">
        <f t="shared" ref="N39:N49" si="19">M39+J39</f>
        <v>0</v>
      </c>
      <c r="O39" s="126">
        <f>N39/$G$6</f>
        <v>0</v>
      </c>
      <c r="P39" s="90"/>
      <c r="Q39" s="91">
        <f t="shared" ref="Q39:Q49" si="20">H39-N39</f>
        <v>0</v>
      </c>
      <c r="R39" s="85"/>
    </row>
    <row r="40" spans="1:19" ht="14">
      <c r="A40" s="113">
        <f t="shared" ref="A40:A49" si="21">1+A39</f>
        <v>7351</v>
      </c>
      <c r="B40" s="114">
        <v>20050</v>
      </c>
      <c r="C40" s="221" t="s">
        <v>132</v>
      </c>
      <c r="D40" s="109"/>
      <c r="E40" s="110"/>
      <c r="F40" s="52"/>
      <c r="G40" s="100">
        <f t="shared" ref="G40:G49" si="22">ROUND(H40/$G$6,3)</f>
        <v>0</v>
      </c>
      <c r="H40" s="115">
        <v>0</v>
      </c>
      <c r="J40" s="359">
        <v>0</v>
      </c>
      <c r="K40" s="359">
        <v>0</v>
      </c>
      <c r="L40" s="356">
        <v>0</v>
      </c>
      <c r="M40" s="104">
        <f t="shared" ref="M40:M49" si="23">H40-J40</f>
        <v>0</v>
      </c>
      <c r="N40" s="133">
        <f>K40+L40+M40</f>
        <v>0</v>
      </c>
      <c r="O40" s="100">
        <f t="shared" ref="O40:O49" si="24">ROUND(N40/$G$6,3)</f>
        <v>0</v>
      </c>
      <c r="P40" s="60"/>
      <c r="Q40" s="107">
        <f t="shared" si="20"/>
        <v>0</v>
      </c>
      <c r="R40" s="52"/>
      <c r="S40" s="111"/>
    </row>
    <row r="41" spans="1:19" ht="14">
      <c r="A41" s="113">
        <f t="shared" si="21"/>
        <v>7352</v>
      </c>
      <c r="B41" s="114">
        <v>20100</v>
      </c>
      <c r="C41" s="221" t="s">
        <v>146</v>
      </c>
      <c r="D41" s="109"/>
      <c r="E41" s="110"/>
      <c r="G41" s="100">
        <f t="shared" si="22"/>
        <v>0</v>
      </c>
      <c r="H41" s="115">
        <v>0</v>
      </c>
      <c r="J41" s="359">
        <v>0</v>
      </c>
      <c r="K41" s="359">
        <v>0</v>
      </c>
      <c r="L41" s="356">
        <v>0</v>
      </c>
      <c r="M41" s="104">
        <f t="shared" si="23"/>
        <v>0</v>
      </c>
      <c r="N41" s="133">
        <f>K41+L41+M41</f>
        <v>0</v>
      </c>
      <c r="O41" s="100">
        <f t="shared" si="24"/>
        <v>0</v>
      </c>
      <c r="P41" s="60"/>
      <c r="Q41" s="107">
        <f t="shared" si="20"/>
        <v>0</v>
      </c>
      <c r="R41" s="52"/>
      <c r="S41" s="224"/>
    </row>
    <row r="42" spans="1:19" ht="14">
      <c r="A42" s="113">
        <f t="shared" si="21"/>
        <v>7353</v>
      </c>
      <c r="B42" s="114">
        <v>20100</v>
      </c>
      <c r="C42" s="221" t="s">
        <v>133</v>
      </c>
      <c r="D42" s="109"/>
      <c r="E42" s="110"/>
      <c r="G42" s="100">
        <f t="shared" si="22"/>
        <v>0</v>
      </c>
      <c r="H42" s="115">
        <v>0</v>
      </c>
      <c r="J42" s="359">
        <v>0</v>
      </c>
      <c r="K42" s="359">
        <v>0</v>
      </c>
      <c r="L42" s="356">
        <f t="shared" ref="L42:L49" si="25">N42-K42</f>
        <v>0</v>
      </c>
      <c r="M42" s="104">
        <f t="shared" si="23"/>
        <v>0</v>
      </c>
      <c r="N42" s="133">
        <f t="shared" si="19"/>
        <v>0</v>
      </c>
      <c r="O42" s="100">
        <f t="shared" si="24"/>
        <v>0</v>
      </c>
      <c r="P42" s="60"/>
      <c r="Q42" s="107">
        <f t="shared" si="20"/>
        <v>0</v>
      </c>
      <c r="R42" s="52"/>
      <c r="S42" s="111"/>
    </row>
    <row r="43" spans="1:19" ht="14">
      <c r="A43" s="113">
        <f t="shared" si="21"/>
        <v>7354</v>
      </c>
      <c r="B43" s="114">
        <v>20150</v>
      </c>
      <c r="C43" s="221" t="s">
        <v>134</v>
      </c>
      <c r="D43" s="109"/>
      <c r="E43" s="110"/>
      <c r="G43" s="100">
        <f t="shared" si="22"/>
        <v>0</v>
      </c>
      <c r="H43" s="115">
        <v>0</v>
      </c>
      <c r="J43" s="359">
        <v>0</v>
      </c>
      <c r="K43" s="359">
        <v>0</v>
      </c>
      <c r="L43" s="356">
        <f t="shared" si="25"/>
        <v>0</v>
      </c>
      <c r="M43" s="104">
        <f t="shared" si="23"/>
        <v>0</v>
      </c>
      <c r="N43" s="133">
        <f t="shared" si="19"/>
        <v>0</v>
      </c>
      <c r="O43" s="100">
        <f t="shared" si="24"/>
        <v>0</v>
      </c>
      <c r="P43" s="60"/>
      <c r="Q43" s="107">
        <f t="shared" si="20"/>
        <v>0</v>
      </c>
      <c r="R43" s="52"/>
      <c r="S43" s="111"/>
    </row>
    <row r="44" spans="1:19" ht="14">
      <c r="A44" s="113">
        <f t="shared" si="21"/>
        <v>7355</v>
      </c>
      <c r="B44" s="114">
        <v>20200</v>
      </c>
      <c r="C44" s="112" t="s">
        <v>53</v>
      </c>
      <c r="D44" s="109"/>
      <c r="E44" s="110"/>
      <c r="G44" s="100">
        <f t="shared" si="22"/>
        <v>0</v>
      </c>
      <c r="H44" s="115">
        <v>0</v>
      </c>
      <c r="J44" s="359">
        <v>0</v>
      </c>
      <c r="K44" s="359">
        <v>0</v>
      </c>
      <c r="L44" s="356">
        <f t="shared" si="25"/>
        <v>0</v>
      </c>
      <c r="M44" s="104">
        <f t="shared" si="23"/>
        <v>0</v>
      </c>
      <c r="N44" s="133">
        <f t="shared" si="19"/>
        <v>0</v>
      </c>
      <c r="O44" s="100">
        <f t="shared" si="24"/>
        <v>0</v>
      </c>
      <c r="P44" s="60"/>
      <c r="Q44" s="107">
        <f t="shared" si="20"/>
        <v>0</v>
      </c>
      <c r="R44" s="52"/>
      <c r="S44" s="111"/>
    </row>
    <row r="45" spans="1:19" ht="14">
      <c r="A45" s="113">
        <f t="shared" si="21"/>
        <v>7356</v>
      </c>
      <c r="B45" s="114">
        <v>20250</v>
      </c>
      <c r="C45" s="112" t="s">
        <v>54</v>
      </c>
      <c r="D45" s="109"/>
      <c r="E45" s="110"/>
      <c r="F45" s="52"/>
      <c r="G45" s="100">
        <f t="shared" si="22"/>
        <v>0</v>
      </c>
      <c r="H45" s="115">
        <v>0</v>
      </c>
      <c r="J45" s="359">
        <v>0</v>
      </c>
      <c r="K45" s="359">
        <v>0</v>
      </c>
      <c r="L45" s="356">
        <f t="shared" si="25"/>
        <v>0</v>
      </c>
      <c r="M45" s="104">
        <f t="shared" si="23"/>
        <v>0</v>
      </c>
      <c r="N45" s="133">
        <f t="shared" si="19"/>
        <v>0</v>
      </c>
      <c r="O45" s="100">
        <f t="shared" si="24"/>
        <v>0</v>
      </c>
      <c r="P45" s="60"/>
      <c r="Q45" s="107">
        <f t="shared" si="20"/>
        <v>0</v>
      </c>
      <c r="R45" s="52"/>
      <c r="S45" s="228"/>
    </row>
    <row r="46" spans="1:19" ht="14">
      <c r="A46" s="113">
        <f t="shared" si="21"/>
        <v>7357</v>
      </c>
      <c r="B46" s="114">
        <v>20300</v>
      </c>
      <c r="C46" s="112" t="s">
        <v>55</v>
      </c>
      <c r="D46" s="109"/>
      <c r="E46" s="110"/>
      <c r="G46" s="100">
        <f t="shared" si="22"/>
        <v>0</v>
      </c>
      <c r="H46" s="115">
        <v>0</v>
      </c>
      <c r="J46" s="359">
        <v>0</v>
      </c>
      <c r="K46" s="359">
        <v>0</v>
      </c>
      <c r="L46" s="356">
        <v>0</v>
      </c>
      <c r="M46" s="104">
        <f t="shared" si="23"/>
        <v>0</v>
      </c>
      <c r="N46" s="133">
        <f t="shared" si="19"/>
        <v>0</v>
      </c>
      <c r="O46" s="100">
        <f t="shared" si="24"/>
        <v>0</v>
      </c>
      <c r="P46" s="60"/>
      <c r="Q46" s="107">
        <f t="shared" si="20"/>
        <v>0</v>
      </c>
      <c r="R46" s="52"/>
      <c r="S46" s="228"/>
    </row>
    <row r="47" spans="1:19" ht="14">
      <c r="A47" s="113">
        <f t="shared" si="21"/>
        <v>7358</v>
      </c>
      <c r="B47" s="129">
        <v>20500</v>
      </c>
      <c r="C47" s="221" t="s">
        <v>147</v>
      </c>
      <c r="D47" s="109"/>
      <c r="E47" s="110"/>
      <c r="F47" s="52"/>
      <c r="G47" s="100">
        <f t="shared" si="22"/>
        <v>0</v>
      </c>
      <c r="H47" s="115">
        <v>0</v>
      </c>
      <c r="J47" s="359">
        <v>0</v>
      </c>
      <c r="K47" s="359">
        <v>0</v>
      </c>
      <c r="L47" s="356">
        <f t="shared" si="25"/>
        <v>0</v>
      </c>
      <c r="M47" s="104">
        <f t="shared" si="23"/>
        <v>0</v>
      </c>
      <c r="N47" s="133">
        <f t="shared" si="19"/>
        <v>0</v>
      </c>
      <c r="O47" s="100">
        <f t="shared" si="24"/>
        <v>0</v>
      </c>
      <c r="P47" s="60"/>
      <c r="Q47" s="107">
        <f t="shared" si="20"/>
        <v>0</v>
      </c>
      <c r="R47" s="52"/>
      <c r="S47" s="134"/>
    </row>
    <row r="48" spans="1:19" ht="14">
      <c r="A48" s="113">
        <f t="shared" si="21"/>
        <v>7359</v>
      </c>
      <c r="B48" s="114">
        <v>20550</v>
      </c>
      <c r="C48" s="112" t="s">
        <v>56</v>
      </c>
      <c r="D48" s="109"/>
      <c r="E48" s="110"/>
      <c r="F48" s="52"/>
      <c r="G48" s="100">
        <f t="shared" si="22"/>
        <v>0</v>
      </c>
      <c r="H48" s="115">
        <v>0</v>
      </c>
      <c r="J48" s="359">
        <v>0</v>
      </c>
      <c r="K48" s="359">
        <v>0</v>
      </c>
      <c r="L48" s="356">
        <f t="shared" si="25"/>
        <v>0</v>
      </c>
      <c r="M48" s="104">
        <f t="shared" si="23"/>
        <v>0</v>
      </c>
      <c r="N48" s="133">
        <f t="shared" si="19"/>
        <v>0</v>
      </c>
      <c r="O48" s="100">
        <f t="shared" si="24"/>
        <v>0</v>
      </c>
      <c r="P48" s="60"/>
      <c r="Q48" s="107">
        <f t="shared" si="20"/>
        <v>0</v>
      </c>
      <c r="R48" s="52"/>
      <c r="S48" s="134"/>
    </row>
    <row r="49" spans="1:19" ht="14">
      <c r="A49" s="113">
        <f t="shared" si="21"/>
        <v>7360</v>
      </c>
      <c r="B49" s="129">
        <v>20600</v>
      </c>
      <c r="C49" s="112" t="s">
        <v>57</v>
      </c>
      <c r="D49" s="109"/>
      <c r="E49" s="110"/>
      <c r="F49" s="52"/>
      <c r="G49" s="130">
        <f t="shared" si="22"/>
        <v>0</v>
      </c>
      <c r="H49" s="115">
        <v>0</v>
      </c>
      <c r="J49" s="359">
        <v>0</v>
      </c>
      <c r="K49" s="359">
        <v>0</v>
      </c>
      <c r="L49" s="356">
        <f t="shared" si="25"/>
        <v>0</v>
      </c>
      <c r="M49" s="104">
        <f t="shared" si="23"/>
        <v>0</v>
      </c>
      <c r="N49" s="133">
        <f t="shared" si="19"/>
        <v>0</v>
      </c>
      <c r="O49" s="100">
        <f t="shared" si="24"/>
        <v>0</v>
      </c>
      <c r="P49" s="60"/>
      <c r="Q49" s="107">
        <f t="shared" si="20"/>
        <v>0</v>
      </c>
      <c r="R49" s="52"/>
      <c r="S49" s="134"/>
    </row>
    <row r="50" spans="1:19" ht="13">
      <c r="A50" s="113"/>
      <c r="B50" s="114"/>
      <c r="C50" s="109"/>
      <c r="D50" s="109"/>
      <c r="E50" s="110"/>
      <c r="F50" s="52"/>
      <c r="G50" s="130"/>
      <c r="H50" s="123"/>
      <c r="J50"/>
      <c r="K50"/>
      <c r="L50" s="356"/>
      <c r="M50" s="104"/>
      <c r="N50" s="110"/>
      <c r="O50" s="117"/>
      <c r="P50" s="60"/>
      <c r="Q50" s="115"/>
      <c r="R50" s="52"/>
      <c r="S50" s="134"/>
    </row>
    <row r="51" spans="1:19" s="93" customFormat="1" ht="14">
      <c r="A51" s="118">
        <v>7400</v>
      </c>
      <c r="B51" s="119"/>
      <c r="C51" s="120" t="s">
        <v>58</v>
      </c>
      <c r="D51" s="120"/>
      <c r="E51" s="121"/>
      <c r="F51" s="85"/>
      <c r="G51" s="122">
        <f>H51/$G$6</f>
        <v>62000</v>
      </c>
      <c r="H51" s="123">
        <f>SUM(H52:H73)</f>
        <v>62000</v>
      </c>
      <c r="I51" s="353"/>
      <c r="J51" s="359">
        <f t="shared" ref="J51" si="26">SUM(J52:J57)</f>
        <v>0</v>
      </c>
      <c r="K51" s="359">
        <f t="shared" ref="K51" si="27">SUM(K52:K57)</f>
        <v>0</v>
      </c>
      <c r="L51" s="123">
        <f>SUM(L52:L73)</f>
        <v>0</v>
      </c>
      <c r="M51" s="136">
        <f>SUM(M52:M73)</f>
        <v>62000</v>
      </c>
      <c r="N51" s="137">
        <f>K51+L51+M51</f>
        <v>62000</v>
      </c>
      <c r="O51" s="126">
        <f>N51/$G$6</f>
        <v>62000</v>
      </c>
      <c r="P51" s="90"/>
      <c r="Q51" s="138">
        <f t="shared" ref="Q51:Q73" si="28">H51-N51</f>
        <v>0</v>
      </c>
      <c r="R51" s="85"/>
      <c r="S51" s="139"/>
    </row>
    <row r="52" spans="1:19" ht="14">
      <c r="A52" s="113">
        <f t="shared" ref="A52:A73" si="29">1+A51</f>
        <v>7401</v>
      </c>
      <c r="B52" s="114"/>
      <c r="C52" s="112" t="s">
        <v>59</v>
      </c>
      <c r="D52" s="140"/>
      <c r="E52" s="110"/>
      <c r="F52" s="52"/>
      <c r="G52" s="100">
        <f t="shared" ref="G52:G73" si="30">ROUND(H52/$G$6,3)</f>
        <v>50000</v>
      </c>
      <c r="H52" s="229">
        <v>50000</v>
      </c>
      <c r="J52" s="359">
        <v>0</v>
      </c>
      <c r="K52" s="359">
        <v>0</v>
      </c>
      <c r="L52" s="356">
        <v>0</v>
      </c>
      <c r="M52" s="104">
        <f t="shared" ref="M52:M73" si="31">H52-J52</f>
        <v>50000</v>
      </c>
      <c r="N52" s="105">
        <f>K52+L52+M52</f>
        <v>50000</v>
      </c>
      <c r="O52" s="100">
        <f t="shared" ref="O52:O73" si="32">ROUND(N52/$G$6,3)</f>
        <v>50000</v>
      </c>
      <c r="P52" s="60"/>
      <c r="Q52" s="107">
        <f t="shared" si="28"/>
        <v>0</v>
      </c>
      <c r="R52" s="52"/>
      <c r="S52" s="141"/>
    </row>
    <row r="53" spans="1:19" ht="14">
      <c r="A53" s="113">
        <f t="shared" si="29"/>
        <v>7402</v>
      </c>
      <c r="B53" s="114">
        <v>17050</v>
      </c>
      <c r="C53" s="140" t="s">
        <v>60</v>
      </c>
      <c r="D53" s="140"/>
      <c r="E53" s="110"/>
      <c r="F53" s="52"/>
      <c r="G53" s="100">
        <f t="shared" si="30"/>
        <v>0</v>
      </c>
      <c r="H53" s="115">
        <f>H24*6%</f>
        <v>0</v>
      </c>
      <c r="J53" s="359">
        <v>0</v>
      </c>
      <c r="K53" s="359">
        <v>0</v>
      </c>
      <c r="L53" s="356">
        <v>0</v>
      </c>
      <c r="M53" s="104">
        <f t="shared" si="31"/>
        <v>0</v>
      </c>
      <c r="N53" s="105">
        <f>K53+L53+M53</f>
        <v>0</v>
      </c>
      <c r="O53" s="100">
        <f t="shared" si="32"/>
        <v>0</v>
      </c>
      <c r="P53" s="60"/>
      <c r="Q53" s="107">
        <f t="shared" si="28"/>
        <v>0</v>
      </c>
      <c r="R53" s="52"/>
      <c r="S53" s="111"/>
    </row>
    <row r="54" spans="1:19" ht="14">
      <c r="A54" s="113">
        <f t="shared" si="29"/>
        <v>7403</v>
      </c>
      <c r="B54" s="114">
        <v>17050</v>
      </c>
      <c r="C54" s="140" t="s">
        <v>61</v>
      </c>
      <c r="D54" s="140"/>
      <c r="E54" s="110"/>
      <c r="F54" s="52"/>
      <c r="G54" s="100">
        <f t="shared" si="30"/>
        <v>0</v>
      </c>
      <c r="H54" s="115">
        <v>0</v>
      </c>
      <c r="J54" s="359">
        <v>0</v>
      </c>
      <c r="K54" s="359">
        <v>0</v>
      </c>
      <c r="L54" s="356">
        <v>0</v>
      </c>
      <c r="M54" s="104">
        <f t="shared" si="31"/>
        <v>0</v>
      </c>
      <c r="N54" s="105">
        <f t="shared" ref="N54:N73" si="33">M54+J54</f>
        <v>0</v>
      </c>
      <c r="O54" s="100">
        <f t="shared" si="32"/>
        <v>0</v>
      </c>
      <c r="P54" s="60"/>
      <c r="Q54" s="107">
        <f>H54-N54</f>
        <v>0</v>
      </c>
      <c r="R54" s="52"/>
      <c r="S54" s="111"/>
    </row>
    <row r="55" spans="1:19" ht="14">
      <c r="A55" s="113">
        <f t="shared" si="29"/>
        <v>7404</v>
      </c>
      <c r="B55" s="114">
        <v>17050</v>
      </c>
      <c r="C55" s="140" t="s">
        <v>62</v>
      </c>
      <c r="D55" s="140"/>
      <c r="E55" s="110"/>
      <c r="F55" s="52"/>
      <c r="G55" s="100">
        <f t="shared" si="30"/>
        <v>0</v>
      </c>
      <c r="H55" s="115">
        <v>0</v>
      </c>
      <c r="J55" s="359">
        <v>0</v>
      </c>
      <c r="K55" s="359">
        <v>0</v>
      </c>
      <c r="L55" s="356">
        <v>0</v>
      </c>
      <c r="M55" s="104">
        <f t="shared" si="31"/>
        <v>0</v>
      </c>
      <c r="N55" s="105">
        <f t="shared" si="33"/>
        <v>0</v>
      </c>
      <c r="O55" s="100">
        <f t="shared" si="32"/>
        <v>0</v>
      </c>
      <c r="P55" s="60"/>
      <c r="Q55" s="107">
        <f t="shared" si="28"/>
        <v>0</v>
      </c>
      <c r="R55" s="52"/>
      <c r="S55" s="111"/>
    </row>
    <row r="56" spans="1:19" ht="14">
      <c r="A56" s="113">
        <f t="shared" si="29"/>
        <v>7405</v>
      </c>
      <c r="B56" s="114">
        <v>17100</v>
      </c>
      <c r="C56" s="140" t="s">
        <v>63</v>
      </c>
      <c r="D56" s="140"/>
      <c r="E56" s="110"/>
      <c r="F56" s="52"/>
      <c r="G56" s="100">
        <f t="shared" si="30"/>
        <v>0</v>
      </c>
      <c r="H56" s="115">
        <v>0</v>
      </c>
      <c r="J56" s="359">
        <v>0</v>
      </c>
      <c r="K56" s="359">
        <v>0</v>
      </c>
      <c r="L56" s="356">
        <v>0</v>
      </c>
      <c r="M56" s="104">
        <f t="shared" si="31"/>
        <v>0</v>
      </c>
      <c r="N56" s="105">
        <f t="shared" si="33"/>
        <v>0</v>
      </c>
      <c r="O56" s="100">
        <f t="shared" si="32"/>
        <v>0</v>
      </c>
      <c r="P56" s="60"/>
      <c r="Q56" s="107">
        <f t="shared" si="28"/>
        <v>0</v>
      </c>
      <c r="R56" s="52"/>
      <c r="S56" s="111"/>
    </row>
    <row r="57" spans="1:19" ht="14">
      <c r="A57" s="113">
        <f t="shared" si="29"/>
        <v>7406</v>
      </c>
      <c r="B57" s="114">
        <v>17100</v>
      </c>
      <c r="C57" s="140" t="s">
        <v>64</v>
      </c>
      <c r="D57" s="140"/>
      <c r="E57" s="110"/>
      <c r="F57" s="52"/>
      <c r="G57" s="100">
        <f t="shared" si="30"/>
        <v>0</v>
      </c>
      <c r="H57" s="115">
        <v>0</v>
      </c>
      <c r="J57" s="359">
        <v>0</v>
      </c>
      <c r="K57" s="359">
        <v>0</v>
      </c>
      <c r="L57" s="356">
        <v>0</v>
      </c>
      <c r="M57" s="104">
        <f t="shared" si="31"/>
        <v>0</v>
      </c>
      <c r="N57" s="105">
        <f t="shared" si="33"/>
        <v>0</v>
      </c>
      <c r="O57" s="100">
        <f t="shared" si="32"/>
        <v>0</v>
      </c>
      <c r="P57" s="60"/>
      <c r="Q57" s="107">
        <f t="shared" si="28"/>
        <v>0</v>
      </c>
      <c r="R57" s="52"/>
      <c r="S57" s="111"/>
    </row>
    <row r="58" spans="1:19" ht="14">
      <c r="A58" s="113">
        <f t="shared" si="29"/>
        <v>7407</v>
      </c>
      <c r="B58" s="114">
        <v>17100</v>
      </c>
      <c r="C58" s="140" t="s">
        <v>65</v>
      </c>
      <c r="D58" s="140"/>
      <c r="E58" s="110"/>
      <c r="F58" s="52"/>
      <c r="G58" s="100">
        <f t="shared" si="30"/>
        <v>0</v>
      </c>
      <c r="H58" s="229">
        <v>0</v>
      </c>
      <c r="J58" s="359">
        <v>0</v>
      </c>
      <c r="K58" s="359">
        <v>0</v>
      </c>
      <c r="L58" s="356">
        <v>0</v>
      </c>
      <c r="M58" s="104">
        <f t="shared" si="31"/>
        <v>0</v>
      </c>
      <c r="N58" s="105">
        <f t="shared" si="33"/>
        <v>0</v>
      </c>
      <c r="O58" s="100">
        <f t="shared" si="32"/>
        <v>0</v>
      </c>
      <c r="P58" s="60"/>
      <c r="Q58" s="107">
        <f t="shared" si="28"/>
        <v>0</v>
      </c>
      <c r="R58" s="52"/>
      <c r="S58" s="111"/>
    </row>
    <row r="59" spans="1:19" ht="14">
      <c r="A59" s="113">
        <f t="shared" si="29"/>
        <v>7408</v>
      </c>
      <c r="B59" s="114">
        <v>17150</v>
      </c>
      <c r="C59" s="140" t="s">
        <v>66</v>
      </c>
      <c r="D59" s="140"/>
      <c r="E59" s="110"/>
      <c r="F59" s="52"/>
      <c r="G59" s="100">
        <f t="shared" si="30"/>
        <v>0</v>
      </c>
      <c r="H59" s="115">
        <v>0</v>
      </c>
      <c r="J59" s="359">
        <v>0</v>
      </c>
      <c r="K59" s="359">
        <v>0</v>
      </c>
      <c r="L59" s="356">
        <v>0</v>
      </c>
      <c r="M59" s="104">
        <f t="shared" si="31"/>
        <v>0</v>
      </c>
      <c r="N59" s="105">
        <f t="shared" si="33"/>
        <v>0</v>
      </c>
      <c r="O59" s="100">
        <f t="shared" si="32"/>
        <v>0</v>
      </c>
      <c r="P59" s="60"/>
      <c r="Q59" s="107">
        <f t="shared" si="28"/>
        <v>0</v>
      </c>
      <c r="R59" s="52"/>
      <c r="S59" s="111"/>
    </row>
    <row r="60" spans="1:19" ht="14">
      <c r="A60" s="113">
        <f t="shared" si="29"/>
        <v>7409</v>
      </c>
      <c r="B60" s="114">
        <v>17150</v>
      </c>
      <c r="C60" s="140" t="s">
        <v>67</v>
      </c>
      <c r="D60" s="140"/>
      <c r="E60" s="110"/>
      <c r="F60" s="52"/>
      <c r="G60" s="100">
        <f t="shared" si="30"/>
        <v>0</v>
      </c>
      <c r="H60" s="115">
        <v>0</v>
      </c>
      <c r="J60" s="359">
        <v>0</v>
      </c>
      <c r="K60" s="359">
        <v>0</v>
      </c>
      <c r="L60" s="356">
        <v>0</v>
      </c>
      <c r="M60" s="104">
        <f t="shared" si="31"/>
        <v>0</v>
      </c>
      <c r="N60" s="105">
        <f t="shared" si="33"/>
        <v>0</v>
      </c>
      <c r="O60" s="100">
        <f t="shared" si="32"/>
        <v>0</v>
      </c>
      <c r="P60" s="60"/>
      <c r="Q60" s="107">
        <f t="shared" si="28"/>
        <v>0</v>
      </c>
      <c r="R60" s="52"/>
      <c r="S60" s="111"/>
    </row>
    <row r="61" spans="1:19" ht="14">
      <c r="A61" s="113">
        <f t="shared" si="29"/>
        <v>7410</v>
      </c>
      <c r="B61" s="114">
        <v>17150</v>
      </c>
      <c r="C61" s="140" t="s">
        <v>68</v>
      </c>
      <c r="D61" s="140"/>
      <c r="E61" s="110"/>
      <c r="F61" s="52"/>
      <c r="G61" s="100">
        <f t="shared" si="30"/>
        <v>0</v>
      </c>
      <c r="H61" s="115">
        <v>0</v>
      </c>
      <c r="J61" s="359">
        <v>0</v>
      </c>
      <c r="K61" s="359">
        <v>0</v>
      </c>
      <c r="L61" s="356">
        <v>0</v>
      </c>
      <c r="M61" s="104">
        <f t="shared" si="31"/>
        <v>0</v>
      </c>
      <c r="N61" s="105">
        <f t="shared" si="33"/>
        <v>0</v>
      </c>
      <c r="O61" s="100">
        <f t="shared" si="32"/>
        <v>0</v>
      </c>
      <c r="P61" s="60"/>
      <c r="Q61" s="107">
        <f t="shared" si="28"/>
        <v>0</v>
      </c>
      <c r="R61" s="52"/>
      <c r="S61" s="111"/>
    </row>
    <row r="62" spans="1:19" ht="14">
      <c r="A62" s="113">
        <f t="shared" si="29"/>
        <v>7411</v>
      </c>
      <c r="B62" s="114">
        <v>17225</v>
      </c>
      <c r="C62" s="140" t="s">
        <v>69</v>
      </c>
      <c r="D62" s="140"/>
      <c r="E62" s="110"/>
      <c r="F62" s="52"/>
      <c r="G62" s="100">
        <f t="shared" si="30"/>
        <v>10000</v>
      </c>
      <c r="H62" s="115">
        <v>10000</v>
      </c>
      <c r="J62" s="359">
        <v>0</v>
      </c>
      <c r="K62" s="359">
        <v>0</v>
      </c>
      <c r="L62" s="356">
        <v>0</v>
      </c>
      <c r="M62" s="104">
        <f t="shared" si="31"/>
        <v>10000</v>
      </c>
      <c r="N62" s="105">
        <f t="shared" si="33"/>
        <v>10000</v>
      </c>
      <c r="O62" s="100">
        <f t="shared" si="32"/>
        <v>10000</v>
      </c>
      <c r="P62" s="60"/>
      <c r="Q62" s="107">
        <f t="shared" si="28"/>
        <v>0</v>
      </c>
      <c r="R62" s="52"/>
      <c r="S62" s="111"/>
    </row>
    <row r="63" spans="1:19" ht="14">
      <c r="A63" s="113">
        <f t="shared" si="29"/>
        <v>7412</v>
      </c>
      <c r="B63" s="114">
        <v>17225</v>
      </c>
      <c r="C63" s="140" t="s">
        <v>70</v>
      </c>
      <c r="D63" s="140"/>
      <c r="E63" s="110"/>
      <c r="F63" s="52"/>
      <c r="G63" s="100">
        <f t="shared" si="30"/>
        <v>2000</v>
      </c>
      <c r="H63" s="115">
        <v>2000</v>
      </c>
      <c r="J63" s="359">
        <v>0</v>
      </c>
      <c r="K63" s="359">
        <v>0</v>
      </c>
      <c r="L63" s="356">
        <v>0</v>
      </c>
      <c r="M63" s="104">
        <f t="shared" si="31"/>
        <v>2000</v>
      </c>
      <c r="N63" s="105">
        <f t="shared" si="33"/>
        <v>2000</v>
      </c>
      <c r="O63" s="100">
        <f t="shared" si="32"/>
        <v>2000</v>
      </c>
      <c r="P63" s="60"/>
      <c r="Q63" s="107">
        <f t="shared" si="28"/>
        <v>0</v>
      </c>
      <c r="R63" s="52"/>
      <c r="S63" s="111"/>
    </row>
    <row r="64" spans="1:19" ht="14">
      <c r="A64" s="113">
        <f t="shared" si="29"/>
        <v>7413</v>
      </c>
      <c r="B64" s="114">
        <v>17225</v>
      </c>
      <c r="C64" s="140" t="s">
        <v>124</v>
      </c>
      <c r="D64" s="140"/>
      <c r="E64" s="110"/>
      <c r="F64" s="52"/>
      <c r="G64" s="100">
        <f t="shared" si="30"/>
        <v>0</v>
      </c>
      <c r="H64" s="115">
        <v>0</v>
      </c>
      <c r="J64" s="359">
        <v>0</v>
      </c>
      <c r="K64" s="359">
        <v>0</v>
      </c>
      <c r="L64" s="356">
        <v>0</v>
      </c>
      <c r="M64" s="104">
        <f t="shared" si="31"/>
        <v>0</v>
      </c>
      <c r="N64" s="105">
        <f t="shared" si="33"/>
        <v>0</v>
      </c>
      <c r="O64" s="100">
        <f t="shared" si="32"/>
        <v>0</v>
      </c>
      <c r="P64" s="60"/>
      <c r="Q64" s="107">
        <f t="shared" si="28"/>
        <v>0</v>
      </c>
      <c r="R64" s="52"/>
      <c r="S64" s="111"/>
    </row>
    <row r="65" spans="1:19" ht="14">
      <c r="A65" s="113">
        <f t="shared" si="29"/>
        <v>7414</v>
      </c>
      <c r="B65" s="114">
        <v>17250</v>
      </c>
      <c r="C65" s="112" t="s">
        <v>71</v>
      </c>
      <c r="D65" s="112"/>
      <c r="E65" s="110"/>
      <c r="F65" s="52"/>
      <c r="G65" s="100">
        <f t="shared" si="30"/>
        <v>0</v>
      </c>
      <c r="H65" s="115">
        <v>0</v>
      </c>
      <c r="J65" s="359">
        <v>0</v>
      </c>
      <c r="K65" s="359">
        <v>0</v>
      </c>
      <c r="L65" s="356">
        <v>0</v>
      </c>
      <c r="M65" s="104">
        <f t="shared" si="31"/>
        <v>0</v>
      </c>
      <c r="N65" s="105">
        <f t="shared" si="33"/>
        <v>0</v>
      </c>
      <c r="O65" s="100">
        <f t="shared" si="32"/>
        <v>0</v>
      </c>
      <c r="P65" s="60"/>
      <c r="Q65" s="107">
        <f t="shared" si="28"/>
        <v>0</v>
      </c>
      <c r="R65" s="52"/>
      <c r="S65" s="111"/>
    </row>
    <row r="66" spans="1:19" ht="14">
      <c r="A66" s="113">
        <f t="shared" si="29"/>
        <v>7415</v>
      </c>
      <c r="B66" s="114">
        <v>17250</v>
      </c>
      <c r="C66" s="112" t="s">
        <v>72</v>
      </c>
      <c r="D66" s="112"/>
      <c r="E66" s="110"/>
      <c r="F66" s="52"/>
      <c r="G66" s="100">
        <f t="shared" si="30"/>
        <v>0</v>
      </c>
      <c r="H66" s="115">
        <v>0</v>
      </c>
      <c r="J66" s="359">
        <v>0</v>
      </c>
      <c r="K66" s="359">
        <v>0</v>
      </c>
      <c r="L66" s="356">
        <v>0</v>
      </c>
      <c r="M66" s="104">
        <f t="shared" si="31"/>
        <v>0</v>
      </c>
      <c r="N66" s="105">
        <f t="shared" si="33"/>
        <v>0</v>
      </c>
      <c r="O66" s="100">
        <f t="shared" si="32"/>
        <v>0</v>
      </c>
      <c r="P66" s="60"/>
      <c r="Q66" s="107">
        <f t="shared" si="28"/>
        <v>0</v>
      </c>
      <c r="R66" s="52"/>
      <c r="S66" s="111"/>
    </row>
    <row r="67" spans="1:19" ht="14">
      <c r="A67" s="113">
        <f t="shared" si="29"/>
        <v>7416</v>
      </c>
      <c r="B67" s="114">
        <v>17300</v>
      </c>
      <c r="C67" s="112" t="s">
        <v>73</v>
      </c>
      <c r="D67" s="112"/>
      <c r="E67" s="110"/>
      <c r="F67" s="52"/>
      <c r="G67" s="100">
        <f t="shared" si="30"/>
        <v>0</v>
      </c>
      <c r="H67" s="115">
        <v>0</v>
      </c>
      <c r="J67" s="359">
        <v>0</v>
      </c>
      <c r="K67" s="359">
        <v>0</v>
      </c>
      <c r="L67" s="356">
        <v>0</v>
      </c>
      <c r="M67" s="104">
        <f t="shared" si="31"/>
        <v>0</v>
      </c>
      <c r="N67" s="105">
        <f t="shared" si="33"/>
        <v>0</v>
      </c>
      <c r="O67" s="100">
        <f t="shared" si="32"/>
        <v>0</v>
      </c>
      <c r="P67" s="60"/>
      <c r="Q67" s="107">
        <f t="shared" si="28"/>
        <v>0</v>
      </c>
      <c r="R67" s="52"/>
      <c r="S67" s="111"/>
    </row>
    <row r="68" spans="1:19" ht="14">
      <c r="A68" s="113">
        <f t="shared" si="29"/>
        <v>7417</v>
      </c>
      <c r="B68" s="114">
        <v>17300</v>
      </c>
      <c r="C68" s="112" t="s">
        <v>74</v>
      </c>
      <c r="D68" s="112"/>
      <c r="E68" s="110"/>
      <c r="F68" s="52"/>
      <c r="G68" s="100">
        <f t="shared" si="30"/>
        <v>0</v>
      </c>
      <c r="H68" s="115">
        <v>0</v>
      </c>
      <c r="J68" s="359">
        <v>0</v>
      </c>
      <c r="K68" s="359">
        <v>0</v>
      </c>
      <c r="L68" s="356">
        <v>0</v>
      </c>
      <c r="M68" s="104">
        <f t="shared" si="31"/>
        <v>0</v>
      </c>
      <c r="N68" s="105">
        <f t="shared" si="33"/>
        <v>0</v>
      </c>
      <c r="O68" s="100">
        <f t="shared" si="32"/>
        <v>0</v>
      </c>
      <c r="P68" s="60"/>
      <c r="Q68" s="107">
        <f t="shared" si="28"/>
        <v>0</v>
      </c>
      <c r="R68" s="52"/>
      <c r="S68" s="111"/>
    </row>
    <row r="69" spans="1:19" ht="14">
      <c r="A69" s="113">
        <f t="shared" si="29"/>
        <v>7418</v>
      </c>
      <c r="B69" s="114">
        <v>17300</v>
      </c>
      <c r="C69" s="112" t="s">
        <v>75</v>
      </c>
      <c r="D69" s="112"/>
      <c r="E69" s="110"/>
      <c r="F69" s="52"/>
      <c r="G69" s="100">
        <f t="shared" si="30"/>
        <v>0</v>
      </c>
      <c r="H69" s="115">
        <v>0</v>
      </c>
      <c r="J69" s="359">
        <v>0</v>
      </c>
      <c r="K69" s="359">
        <v>0</v>
      </c>
      <c r="L69" s="356">
        <v>0</v>
      </c>
      <c r="M69" s="104">
        <f t="shared" si="31"/>
        <v>0</v>
      </c>
      <c r="N69" s="105">
        <f t="shared" si="33"/>
        <v>0</v>
      </c>
      <c r="O69" s="100">
        <f t="shared" si="32"/>
        <v>0</v>
      </c>
      <c r="P69" s="60"/>
      <c r="Q69" s="107">
        <f t="shared" si="28"/>
        <v>0</v>
      </c>
      <c r="R69" s="52"/>
      <c r="S69" s="111"/>
    </row>
    <row r="70" spans="1:19" ht="14">
      <c r="A70" s="113">
        <f t="shared" si="29"/>
        <v>7419</v>
      </c>
      <c r="B70" s="114">
        <v>17350</v>
      </c>
      <c r="C70" s="221" t="s">
        <v>188</v>
      </c>
      <c r="D70" s="112"/>
      <c r="E70" s="110"/>
      <c r="F70" s="52"/>
      <c r="G70" s="100">
        <f t="shared" si="30"/>
        <v>0</v>
      </c>
      <c r="H70" s="115">
        <v>0</v>
      </c>
      <c r="J70" s="359">
        <v>0</v>
      </c>
      <c r="K70" s="359">
        <v>0</v>
      </c>
      <c r="L70" s="356">
        <v>0</v>
      </c>
      <c r="M70" s="104">
        <f t="shared" si="31"/>
        <v>0</v>
      </c>
      <c r="N70" s="105">
        <f t="shared" si="33"/>
        <v>0</v>
      </c>
      <c r="O70" s="100">
        <f t="shared" si="32"/>
        <v>0</v>
      </c>
      <c r="P70" s="60"/>
      <c r="Q70" s="107">
        <f t="shared" si="28"/>
        <v>0</v>
      </c>
      <c r="R70" s="52"/>
      <c r="S70" s="111"/>
    </row>
    <row r="71" spans="1:19" ht="14">
      <c r="A71" s="113">
        <f t="shared" si="29"/>
        <v>7420</v>
      </c>
      <c r="B71" s="129">
        <v>17600</v>
      </c>
      <c r="C71" s="112" t="s">
        <v>76</v>
      </c>
      <c r="D71" s="112"/>
      <c r="E71" s="110"/>
      <c r="F71" s="52"/>
      <c r="G71" s="100">
        <f t="shared" si="30"/>
        <v>0</v>
      </c>
      <c r="H71" s="115">
        <v>0</v>
      </c>
      <c r="J71" s="359">
        <v>0</v>
      </c>
      <c r="K71" s="359">
        <v>0</v>
      </c>
      <c r="L71" s="356">
        <v>0</v>
      </c>
      <c r="M71" s="104">
        <f t="shared" si="31"/>
        <v>0</v>
      </c>
      <c r="N71" s="105">
        <f t="shared" si="33"/>
        <v>0</v>
      </c>
      <c r="O71" s="100">
        <f t="shared" si="32"/>
        <v>0</v>
      </c>
      <c r="P71" s="60"/>
      <c r="Q71" s="107">
        <f t="shared" si="28"/>
        <v>0</v>
      </c>
      <c r="R71" s="52"/>
      <c r="S71" s="111"/>
    </row>
    <row r="72" spans="1:19" ht="14">
      <c r="A72" s="113">
        <f t="shared" si="29"/>
        <v>7421</v>
      </c>
      <c r="B72" s="114">
        <v>17500</v>
      </c>
      <c r="C72" s="221" t="s">
        <v>187</v>
      </c>
      <c r="D72" s="112"/>
      <c r="E72" s="110"/>
      <c r="F72" s="52"/>
      <c r="G72" s="100">
        <f t="shared" si="30"/>
        <v>0</v>
      </c>
      <c r="H72" s="115">
        <v>0</v>
      </c>
      <c r="J72" s="359">
        <v>0</v>
      </c>
      <c r="K72" s="359">
        <v>0</v>
      </c>
      <c r="L72" s="356">
        <v>0</v>
      </c>
      <c r="M72" s="104">
        <f t="shared" si="31"/>
        <v>0</v>
      </c>
      <c r="N72" s="105">
        <f>K72+L72+M72</f>
        <v>0</v>
      </c>
      <c r="O72" s="100">
        <f t="shared" si="32"/>
        <v>0</v>
      </c>
      <c r="P72" s="60"/>
      <c r="Q72" s="107">
        <f t="shared" si="28"/>
        <v>0</v>
      </c>
      <c r="R72" s="52"/>
      <c r="S72" s="111"/>
    </row>
    <row r="73" spans="1:19" ht="14">
      <c r="A73" s="113">
        <f t="shared" si="29"/>
        <v>7422</v>
      </c>
      <c r="B73" s="114">
        <v>17550</v>
      </c>
      <c r="C73" s="140" t="s">
        <v>77</v>
      </c>
      <c r="D73" s="140"/>
      <c r="E73" s="110"/>
      <c r="F73" s="52"/>
      <c r="G73" s="100">
        <f t="shared" si="30"/>
        <v>0</v>
      </c>
      <c r="H73" s="115">
        <v>0</v>
      </c>
      <c r="J73" s="359">
        <v>0</v>
      </c>
      <c r="K73" s="359">
        <v>0</v>
      </c>
      <c r="L73" s="356">
        <v>0</v>
      </c>
      <c r="M73" s="104">
        <f t="shared" si="31"/>
        <v>0</v>
      </c>
      <c r="N73" s="105">
        <f t="shared" si="33"/>
        <v>0</v>
      </c>
      <c r="O73" s="100">
        <f t="shared" si="32"/>
        <v>0</v>
      </c>
      <c r="P73" s="60"/>
      <c r="Q73" s="107">
        <f t="shared" si="28"/>
        <v>0</v>
      </c>
      <c r="R73" s="52"/>
      <c r="S73" s="111"/>
    </row>
    <row r="74" spans="1:19" ht="14">
      <c r="A74" s="113"/>
      <c r="B74" s="114"/>
      <c r="C74" s="109"/>
      <c r="D74" s="109"/>
      <c r="E74" s="110"/>
      <c r="F74" s="52"/>
      <c r="G74" s="100"/>
      <c r="H74" s="123"/>
      <c r="J74"/>
      <c r="K74"/>
      <c r="L74" s="356"/>
      <c r="M74" s="104"/>
      <c r="N74" s="105"/>
      <c r="O74" s="117"/>
      <c r="P74" s="60"/>
      <c r="Q74" s="107"/>
      <c r="R74" s="52"/>
      <c r="S74" s="111"/>
    </row>
    <row r="75" spans="1:19" s="93" customFormat="1" ht="14">
      <c r="A75" s="118">
        <v>7500</v>
      </c>
      <c r="B75" s="119"/>
      <c r="C75" s="120" t="s">
        <v>78</v>
      </c>
      <c r="D75" s="120"/>
      <c r="E75" s="121"/>
      <c r="F75" s="85"/>
      <c r="G75" s="122">
        <f>H75/$G$6</f>
        <v>0</v>
      </c>
      <c r="H75" s="123">
        <f>SUM(H76:H81)</f>
        <v>0</v>
      </c>
      <c r="I75" s="354"/>
      <c r="J75" s="359">
        <f t="shared" ref="J75" si="34">SUM(J76:J81)</f>
        <v>0</v>
      </c>
      <c r="K75" s="359">
        <f t="shared" ref="K75" si="35">SUM(K76:K81)</f>
        <v>0</v>
      </c>
      <c r="L75" s="123">
        <f>SUM(L76:L81)</f>
        <v>0</v>
      </c>
      <c r="M75" s="123">
        <f>SUM(M76:M81)</f>
        <v>0</v>
      </c>
      <c r="N75" s="123">
        <f>SUM(N76:N81)</f>
        <v>0</v>
      </c>
      <c r="O75" s="126">
        <f>N75/$G$6</f>
        <v>0</v>
      </c>
      <c r="P75" s="90"/>
      <c r="Q75" s="91">
        <f t="shared" ref="Q75:Q80" si="36">H75-N75</f>
        <v>0</v>
      </c>
      <c r="R75" s="85"/>
      <c r="S75" s="127"/>
    </row>
    <row r="76" spans="1:19" s="144" customFormat="1" ht="14">
      <c r="A76" s="113">
        <f>1+A75</f>
        <v>7501</v>
      </c>
      <c r="B76" s="114"/>
      <c r="C76" s="112" t="s">
        <v>79</v>
      </c>
      <c r="D76" s="142"/>
      <c r="E76" s="143"/>
      <c r="F76" s="99"/>
      <c r="G76" s="100">
        <f>H76/$G$6</f>
        <v>0</v>
      </c>
      <c r="H76" s="115">
        <v>0</v>
      </c>
      <c r="I76" s="2"/>
      <c r="J76" s="359">
        <v>0</v>
      </c>
      <c r="K76" s="359">
        <v>0</v>
      </c>
      <c r="L76" s="356">
        <v>0</v>
      </c>
      <c r="M76" s="104">
        <f t="shared" ref="M76:M81" si="37">H76-J76</f>
        <v>0</v>
      </c>
      <c r="N76" s="105">
        <f>K76+L76+M76</f>
        <v>0</v>
      </c>
      <c r="O76" s="117">
        <f>N76/$G$6</f>
        <v>0</v>
      </c>
      <c r="P76" s="106"/>
      <c r="Q76" s="107">
        <f t="shared" si="36"/>
        <v>0</v>
      </c>
      <c r="R76" s="99"/>
      <c r="S76" s="127"/>
    </row>
    <row r="77" spans="1:19" s="144" customFormat="1" ht="14">
      <c r="A77" s="113">
        <f>1+A76</f>
        <v>7502</v>
      </c>
      <c r="B77" s="114"/>
      <c r="C77" s="112" t="s">
        <v>108</v>
      </c>
      <c r="D77" s="142"/>
      <c r="E77" s="143"/>
      <c r="F77" s="99"/>
      <c r="G77" s="100">
        <f>H77/$G$6</f>
        <v>0</v>
      </c>
      <c r="H77" s="115">
        <v>0</v>
      </c>
      <c r="I77" s="2"/>
      <c r="J77" s="359">
        <v>0</v>
      </c>
      <c r="K77" s="359">
        <v>0</v>
      </c>
      <c r="L77" s="356">
        <v>0</v>
      </c>
      <c r="M77" s="104">
        <f t="shared" si="37"/>
        <v>0</v>
      </c>
      <c r="N77" s="105">
        <f>K77+L77+M77</f>
        <v>0</v>
      </c>
      <c r="O77" s="117">
        <f>N77/$G$6</f>
        <v>0</v>
      </c>
      <c r="P77" s="106"/>
      <c r="Q77" s="107">
        <f t="shared" si="36"/>
        <v>0</v>
      </c>
      <c r="R77" s="99"/>
      <c r="S77" s="127"/>
    </row>
    <row r="78" spans="1:19" s="93" customFormat="1" ht="14">
      <c r="A78" s="113">
        <f>1+A77</f>
        <v>7503</v>
      </c>
      <c r="B78" s="128">
        <v>7605</v>
      </c>
      <c r="C78" s="140" t="s">
        <v>80</v>
      </c>
      <c r="D78" s="120"/>
      <c r="E78" s="121"/>
      <c r="F78" s="85"/>
      <c r="G78" s="100">
        <f>ROUND(H78/$G$6,3)</f>
        <v>0</v>
      </c>
      <c r="H78" s="115">
        <f>H24*0.75%</f>
        <v>0</v>
      </c>
      <c r="I78" s="8"/>
      <c r="J78" s="359">
        <v>0</v>
      </c>
      <c r="K78" s="359">
        <v>0</v>
      </c>
      <c r="L78" s="356">
        <v>0</v>
      </c>
      <c r="M78" s="104">
        <f t="shared" si="37"/>
        <v>0</v>
      </c>
      <c r="N78" s="105">
        <f>M78+J78</f>
        <v>0</v>
      </c>
      <c r="O78" s="117">
        <f>N78/$G$6</f>
        <v>0</v>
      </c>
      <c r="P78" s="106"/>
      <c r="Q78" s="107">
        <f t="shared" si="36"/>
        <v>0</v>
      </c>
      <c r="R78" s="85"/>
      <c r="S78" s="145"/>
    </row>
    <row r="79" spans="1:19" s="93" customFormat="1" ht="14">
      <c r="A79" s="113">
        <f>1+A78</f>
        <v>7504</v>
      </c>
      <c r="B79" s="128">
        <v>7605</v>
      </c>
      <c r="C79" s="140" t="s">
        <v>81</v>
      </c>
      <c r="D79" s="120"/>
      <c r="E79" s="121"/>
      <c r="F79" s="85"/>
      <c r="G79" s="100">
        <f>ROUND(H79/$G$6,3)</f>
        <v>0</v>
      </c>
      <c r="H79" s="115">
        <v>0</v>
      </c>
      <c r="I79" s="8"/>
      <c r="J79" s="359">
        <v>0</v>
      </c>
      <c r="K79" s="359">
        <v>0</v>
      </c>
      <c r="L79" s="356">
        <v>0</v>
      </c>
      <c r="M79" s="104">
        <f t="shared" si="37"/>
        <v>0</v>
      </c>
      <c r="N79" s="105">
        <f>M79+J79</f>
        <v>0</v>
      </c>
      <c r="O79" s="100">
        <f>ROUND(N79/$G$6,3)</f>
        <v>0</v>
      </c>
      <c r="P79" s="60"/>
      <c r="Q79" s="107">
        <f t="shared" si="36"/>
        <v>0</v>
      </c>
      <c r="R79" s="85"/>
      <c r="S79" s="127"/>
    </row>
    <row r="80" spans="1:19" s="93" customFormat="1" ht="14">
      <c r="A80" s="113">
        <f>1+A79</f>
        <v>7505</v>
      </c>
      <c r="B80" s="128"/>
      <c r="C80" s="112" t="s">
        <v>82</v>
      </c>
      <c r="D80" s="120"/>
      <c r="E80" s="121"/>
      <c r="F80" s="85"/>
      <c r="G80" s="100">
        <f>ROUND(H80/$G$6,3)</f>
        <v>0</v>
      </c>
      <c r="H80" s="115">
        <v>0</v>
      </c>
      <c r="I80" s="8"/>
      <c r="J80" s="359">
        <v>0</v>
      </c>
      <c r="K80" s="359">
        <v>0</v>
      </c>
      <c r="L80" s="356">
        <v>0</v>
      </c>
      <c r="M80" s="104">
        <f t="shared" si="37"/>
        <v>0</v>
      </c>
      <c r="N80" s="105">
        <f>M80+J80</f>
        <v>0</v>
      </c>
      <c r="O80" s="100">
        <f>ROUND(N80/$G$6,3)</f>
        <v>0</v>
      </c>
      <c r="P80" s="60"/>
      <c r="Q80" s="107">
        <f t="shared" si="36"/>
        <v>0</v>
      </c>
      <c r="R80" s="85"/>
      <c r="S80" s="145"/>
    </row>
    <row r="81" spans="1:19" s="93" customFormat="1" ht="14">
      <c r="A81" s="113"/>
      <c r="B81" s="128"/>
      <c r="C81" s="112" t="s">
        <v>107</v>
      </c>
      <c r="D81" s="120"/>
      <c r="E81" s="121"/>
      <c r="F81" s="85"/>
      <c r="G81" s="100">
        <f>ROUND(H81/$G$6,3)</f>
        <v>0</v>
      </c>
      <c r="H81" s="115">
        <v>0</v>
      </c>
      <c r="I81" s="8"/>
      <c r="J81" s="359">
        <v>0</v>
      </c>
      <c r="K81" s="359">
        <v>0</v>
      </c>
      <c r="L81" s="356">
        <v>0</v>
      </c>
      <c r="M81" s="104">
        <f t="shared" si="37"/>
        <v>0</v>
      </c>
      <c r="N81" s="105">
        <f>K81+L81+M81</f>
        <v>0</v>
      </c>
      <c r="O81" s="100">
        <f>ROUND(N81/$G$6,3)</f>
        <v>0</v>
      </c>
      <c r="P81" s="60"/>
      <c r="Q81" s="107"/>
      <c r="R81" s="85"/>
      <c r="S81" s="145"/>
    </row>
    <row r="82" spans="1:19" ht="14">
      <c r="A82" s="113"/>
      <c r="B82" s="114"/>
      <c r="C82" s="109"/>
      <c r="D82" s="109"/>
      <c r="E82" s="110"/>
      <c r="F82" s="52"/>
      <c r="G82" s="100"/>
      <c r="H82" s="123"/>
      <c r="J82"/>
      <c r="K82"/>
      <c r="L82" s="356"/>
      <c r="M82" s="104"/>
      <c r="N82" s="105"/>
      <c r="O82" s="117"/>
      <c r="P82" s="60"/>
      <c r="Q82" s="107"/>
      <c r="R82" s="52"/>
      <c r="S82" s="111"/>
    </row>
    <row r="83" spans="1:19" s="93" customFormat="1" ht="14.25" customHeight="1">
      <c r="A83" s="118">
        <v>7600</v>
      </c>
      <c r="B83" s="119"/>
      <c r="C83" s="120" t="s">
        <v>83</v>
      </c>
      <c r="D83" s="120"/>
      <c r="E83" s="121"/>
      <c r="F83" s="85"/>
      <c r="G83" s="122">
        <f>H83/$G$6</f>
        <v>103060</v>
      </c>
      <c r="H83" s="123">
        <f>SUM(H84:H97)</f>
        <v>103060</v>
      </c>
      <c r="I83" s="8"/>
      <c r="J83" s="359">
        <f t="shared" ref="J83" si="38">SUM(J84:J89)</f>
        <v>0</v>
      </c>
      <c r="K83" s="359">
        <f t="shared" ref="K83" si="39">SUM(K84:K89)</f>
        <v>0</v>
      </c>
      <c r="L83" s="135">
        <f>SUM(L84:L97)</f>
        <v>0</v>
      </c>
      <c r="M83" s="124">
        <f>SUM(M84:M97)</f>
        <v>103060</v>
      </c>
      <c r="N83" s="124">
        <f>SUM(N84:N97)</f>
        <v>103060</v>
      </c>
      <c r="O83" s="126">
        <f>N83/$G$6</f>
        <v>103060</v>
      </c>
      <c r="P83" s="90"/>
      <c r="Q83" s="91">
        <f t="shared" ref="Q83:Q95" si="40">H83-N83</f>
        <v>0</v>
      </c>
      <c r="R83" s="85"/>
      <c r="S83" s="227"/>
    </row>
    <row r="84" spans="1:19" s="93" customFormat="1" ht="14">
      <c r="A84" s="146">
        <f t="shared" ref="A84:A97" si="41">1+A83</f>
        <v>7601</v>
      </c>
      <c r="B84" s="147">
        <v>7601</v>
      </c>
      <c r="C84" s="238" t="s">
        <v>156</v>
      </c>
      <c r="D84" s="148"/>
      <c r="E84" s="149"/>
      <c r="F84" s="85"/>
      <c r="G84" s="100">
        <f t="shared" ref="G84:G97" si="42">ROUND(H84/$G$6,3)</f>
        <v>0</v>
      </c>
      <c r="H84" s="229">
        <v>0</v>
      </c>
      <c r="I84" s="8"/>
      <c r="J84" s="359">
        <v>0</v>
      </c>
      <c r="K84" s="359">
        <v>0</v>
      </c>
      <c r="L84" s="356">
        <v>0</v>
      </c>
      <c r="M84" s="104">
        <f t="shared" ref="M84:M95" si="43">H84-J84</f>
        <v>0</v>
      </c>
      <c r="N84" s="105">
        <f>M84+K84</f>
        <v>0</v>
      </c>
      <c r="O84" s="100">
        <f t="shared" ref="O84:O95" si="44">ROUND(N84/$G$6,3)</f>
        <v>0</v>
      </c>
      <c r="P84" s="60"/>
      <c r="Q84" s="107">
        <f t="shared" si="40"/>
        <v>0</v>
      </c>
      <c r="R84" s="85"/>
      <c r="S84" s="127"/>
    </row>
    <row r="85" spans="1:19" s="93" customFormat="1" ht="14">
      <c r="A85" s="146">
        <f t="shared" si="41"/>
        <v>7602</v>
      </c>
      <c r="B85" s="128">
        <v>7602</v>
      </c>
      <c r="C85" s="230" t="s">
        <v>160</v>
      </c>
      <c r="D85" s="150"/>
      <c r="E85" s="121"/>
      <c r="F85" s="85"/>
      <c r="G85" s="100">
        <f t="shared" si="42"/>
        <v>0</v>
      </c>
      <c r="H85" s="229">
        <v>0</v>
      </c>
      <c r="I85" s="8"/>
      <c r="J85" s="359">
        <v>0</v>
      </c>
      <c r="K85" s="359">
        <v>0</v>
      </c>
      <c r="L85" s="356">
        <v>0</v>
      </c>
      <c r="M85" s="104">
        <f t="shared" si="43"/>
        <v>0</v>
      </c>
      <c r="N85" s="105">
        <f>M85+J85</f>
        <v>0</v>
      </c>
      <c r="O85" s="100">
        <f t="shared" si="44"/>
        <v>0</v>
      </c>
      <c r="P85" s="60"/>
      <c r="Q85" s="107">
        <f t="shared" si="40"/>
        <v>0</v>
      </c>
      <c r="R85" s="85"/>
      <c r="S85" s="127"/>
    </row>
    <row r="86" spans="1:19" s="93" customFormat="1" ht="14">
      <c r="A86" s="146">
        <f t="shared" si="41"/>
        <v>7603</v>
      </c>
      <c r="B86" s="128">
        <v>7603</v>
      </c>
      <c r="C86" s="140" t="s">
        <v>84</v>
      </c>
      <c r="D86" s="150"/>
      <c r="E86" s="121"/>
      <c r="F86" s="85"/>
      <c r="G86" s="100">
        <f t="shared" si="42"/>
        <v>75000</v>
      </c>
      <c r="H86" s="229">
        <f>25000+25000+25000</f>
        <v>75000</v>
      </c>
      <c r="I86" s="8"/>
      <c r="J86" s="359">
        <v>0</v>
      </c>
      <c r="K86" s="359">
        <v>0</v>
      </c>
      <c r="L86" s="356">
        <v>0</v>
      </c>
      <c r="M86" s="104">
        <f t="shared" si="43"/>
        <v>75000</v>
      </c>
      <c r="N86" s="105">
        <f>K86+L86+M86</f>
        <v>75000</v>
      </c>
      <c r="O86" s="100">
        <f t="shared" si="44"/>
        <v>75000</v>
      </c>
      <c r="P86" s="60"/>
      <c r="Q86" s="107">
        <f t="shared" si="40"/>
        <v>0</v>
      </c>
      <c r="R86" s="85"/>
      <c r="S86" s="127"/>
    </row>
    <row r="87" spans="1:19" s="93" customFormat="1" ht="14">
      <c r="A87" s="146">
        <f t="shared" si="41"/>
        <v>7604</v>
      </c>
      <c r="B87" s="128">
        <v>7604</v>
      </c>
      <c r="C87" s="223" t="s">
        <v>176</v>
      </c>
      <c r="D87" s="150"/>
      <c r="E87" s="121"/>
      <c r="F87" s="85"/>
      <c r="G87" s="100">
        <f t="shared" si="42"/>
        <v>0</v>
      </c>
      <c r="H87" s="246">
        <v>0</v>
      </c>
      <c r="I87" s="8"/>
      <c r="J87" s="359">
        <v>0</v>
      </c>
      <c r="K87" s="359">
        <v>0</v>
      </c>
      <c r="L87" s="356">
        <v>0</v>
      </c>
      <c r="M87" s="104">
        <f t="shared" si="43"/>
        <v>0</v>
      </c>
      <c r="N87" s="105">
        <f t="shared" ref="N87:N95" si="45">K87+L87+M87</f>
        <v>0</v>
      </c>
      <c r="O87" s="100">
        <f t="shared" si="44"/>
        <v>0</v>
      </c>
      <c r="P87" s="60"/>
      <c r="Q87" s="107">
        <f>H87-N87</f>
        <v>0</v>
      </c>
      <c r="R87" s="85"/>
      <c r="S87" s="111"/>
    </row>
    <row r="88" spans="1:19" s="93" customFormat="1" ht="14">
      <c r="A88" s="146">
        <f t="shared" si="41"/>
        <v>7605</v>
      </c>
      <c r="B88" s="128"/>
      <c r="C88" s="234" t="s">
        <v>155</v>
      </c>
      <c r="D88" s="150"/>
      <c r="E88" s="121"/>
      <c r="F88" s="85"/>
      <c r="G88" s="100">
        <f t="shared" si="42"/>
        <v>15000</v>
      </c>
      <c r="H88" s="229">
        <v>15000</v>
      </c>
      <c r="I88" s="8"/>
      <c r="J88" s="359">
        <v>0</v>
      </c>
      <c r="K88" s="359">
        <v>0</v>
      </c>
      <c r="L88" s="356">
        <v>0</v>
      </c>
      <c r="M88" s="104">
        <f t="shared" si="43"/>
        <v>15000</v>
      </c>
      <c r="N88" s="105">
        <f t="shared" si="45"/>
        <v>15000</v>
      </c>
      <c r="O88" s="100">
        <f t="shared" si="44"/>
        <v>15000</v>
      </c>
      <c r="P88" s="60"/>
      <c r="Q88" s="107">
        <f t="shared" si="40"/>
        <v>0</v>
      </c>
      <c r="R88" s="85"/>
      <c r="S88" s="127"/>
    </row>
    <row r="89" spans="1:19" s="93" customFormat="1" ht="14">
      <c r="A89" s="146">
        <f t="shared" si="41"/>
        <v>7606</v>
      </c>
      <c r="B89" s="128">
        <v>7103</v>
      </c>
      <c r="C89" s="112" t="s">
        <v>85</v>
      </c>
      <c r="D89" s="150"/>
      <c r="E89" s="121"/>
      <c r="F89" s="85"/>
      <c r="G89" s="100">
        <f t="shared" si="42"/>
        <v>0</v>
      </c>
      <c r="H89" s="229">
        <v>0</v>
      </c>
      <c r="I89" s="8"/>
      <c r="J89" s="359">
        <v>0</v>
      </c>
      <c r="K89" s="359">
        <v>0</v>
      </c>
      <c r="L89" s="356">
        <v>0</v>
      </c>
      <c r="M89" s="104">
        <f t="shared" si="43"/>
        <v>0</v>
      </c>
      <c r="N89" s="105">
        <f t="shared" si="45"/>
        <v>0</v>
      </c>
      <c r="O89" s="100">
        <f t="shared" si="44"/>
        <v>0</v>
      </c>
      <c r="P89" s="60"/>
      <c r="Q89" s="107">
        <f t="shared" si="40"/>
        <v>0</v>
      </c>
      <c r="R89" s="85"/>
      <c r="S89" s="127"/>
    </row>
    <row r="90" spans="1:19" s="93" customFormat="1" ht="14">
      <c r="A90" s="146">
        <f t="shared" si="41"/>
        <v>7607</v>
      </c>
      <c r="B90" s="128"/>
      <c r="C90" s="221" t="s">
        <v>179</v>
      </c>
      <c r="D90" s="150"/>
      <c r="E90" s="121"/>
      <c r="F90" s="85"/>
      <c r="G90" s="100">
        <f t="shared" si="42"/>
        <v>3360</v>
      </c>
      <c r="H90" s="229">
        <f>1400000*0.24%</f>
        <v>3359.9999999999995</v>
      </c>
      <c r="I90" s="8"/>
      <c r="J90" s="359">
        <v>0</v>
      </c>
      <c r="K90" s="359">
        <v>0</v>
      </c>
      <c r="L90" s="356">
        <v>0</v>
      </c>
      <c r="M90" s="104">
        <f t="shared" si="43"/>
        <v>3359.9999999999995</v>
      </c>
      <c r="N90" s="105">
        <f t="shared" si="45"/>
        <v>3359.9999999999995</v>
      </c>
      <c r="O90" s="100">
        <f t="shared" si="44"/>
        <v>3360</v>
      </c>
      <c r="P90" s="60"/>
      <c r="Q90" s="107">
        <f t="shared" si="40"/>
        <v>0</v>
      </c>
      <c r="R90" s="85"/>
      <c r="S90" s="127"/>
    </row>
    <row r="91" spans="1:19" s="93" customFormat="1" ht="14">
      <c r="A91" s="146">
        <f t="shared" si="41"/>
        <v>7608</v>
      </c>
      <c r="B91" s="128"/>
      <c r="C91" s="225" t="s">
        <v>224</v>
      </c>
      <c r="D91" s="150"/>
      <c r="E91" s="121"/>
      <c r="F91" s="85"/>
      <c r="G91" s="100">
        <f t="shared" si="42"/>
        <v>9700</v>
      </c>
      <c r="H91" s="229">
        <f>9700</f>
        <v>9700</v>
      </c>
      <c r="I91" s="8"/>
      <c r="J91" s="359">
        <v>0</v>
      </c>
      <c r="K91" s="359">
        <v>0</v>
      </c>
      <c r="L91" s="356">
        <v>0</v>
      </c>
      <c r="M91" s="104">
        <f t="shared" si="43"/>
        <v>9700</v>
      </c>
      <c r="N91" s="105">
        <f t="shared" si="45"/>
        <v>9700</v>
      </c>
      <c r="O91" s="100">
        <f t="shared" si="44"/>
        <v>9700</v>
      </c>
      <c r="P91" s="60"/>
      <c r="Q91" s="107">
        <f t="shared" si="40"/>
        <v>0</v>
      </c>
      <c r="R91" s="85"/>
      <c r="S91" s="127"/>
    </row>
    <row r="92" spans="1:19" s="93" customFormat="1" ht="14">
      <c r="A92" s="146">
        <f t="shared" si="41"/>
        <v>7609</v>
      </c>
      <c r="B92" s="128"/>
      <c r="C92" s="225" t="s">
        <v>183</v>
      </c>
      <c r="D92" s="150"/>
      <c r="E92" s="121"/>
      <c r="F92" s="85"/>
      <c r="G92" s="100">
        <f t="shared" si="42"/>
        <v>0</v>
      </c>
      <c r="H92" s="229">
        <v>0</v>
      </c>
      <c r="I92" s="8"/>
      <c r="J92" s="359">
        <v>0</v>
      </c>
      <c r="K92" s="359">
        <v>0</v>
      </c>
      <c r="L92" s="356">
        <v>0</v>
      </c>
      <c r="M92" s="104">
        <f t="shared" si="43"/>
        <v>0</v>
      </c>
      <c r="N92" s="105">
        <f t="shared" si="45"/>
        <v>0</v>
      </c>
      <c r="O92" s="100">
        <f t="shared" si="44"/>
        <v>0</v>
      </c>
      <c r="P92" s="60"/>
      <c r="Q92" s="107">
        <f t="shared" si="40"/>
        <v>0</v>
      </c>
      <c r="R92" s="85"/>
      <c r="S92" s="127"/>
    </row>
    <row r="93" spans="1:19" s="93" customFormat="1" ht="14">
      <c r="A93" s="146">
        <f t="shared" si="41"/>
        <v>7610</v>
      </c>
      <c r="B93" s="128"/>
      <c r="C93" s="230" t="s">
        <v>157</v>
      </c>
      <c r="D93" s="150"/>
      <c r="E93" s="121"/>
      <c r="F93" s="85"/>
      <c r="G93" s="100">
        <f t="shared" si="42"/>
        <v>0</v>
      </c>
      <c r="H93" s="229">
        <v>0</v>
      </c>
      <c r="I93" s="8"/>
      <c r="J93" s="359">
        <v>0</v>
      </c>
      <c r="K93" s="359">
        <v>0</v>
      </c>
      <c r="L93" s="356">
        <v>0</v>
      </c>
      <c r="M93" s="104">
        <f t="shared" si="43"/>
        <v>0</v>
      </c>
      <c r="N93" s="105">
        <f t="shared" si="45"/>
        <v>0</v>
      </c>
      <c r="O93" s="100">
        <f t="shared" si="44"/>
        <v>0</v>
      </c>
      <c r="P93" s="60"/>
      <c r="Q93" s="107">
        <f t="shared" si="40"/>
        <v>0</v>
      </c>
      <c r="R93" s="85"/>
      <c r="S93" s="111"/>
    </row>
    <row r="94" spans="1:19" s="93" customFormat="1" ht="14">
      <c r="A94" s="146">
        <f t="shared" si="41"/>
        <v>7611</v>
      </c>
      <c r="B94" s="128"/>
      <c r="C94" s="221" t="s">
        <v>185</v>
      </c>
      <c r="D94" s="150"/>
      <c r="E94" s="121"/>
      <c r="F94" s="85"/>
      <c r="G94" s="130">
        <f t="shared" si="42"/>
        <v>0</v>
      </c>
      <c r="H94" s="229">
        <v>0</v>
      </c>
      <c r="I94" s="8"/>
      <c r="J94" s="359">
        <v>0</v>
      </c>
      <c r="K94" s="359">
        <v>0</v>
      </c>
      <c r="L94" s="356">
        <v>0</v>
      </c>
      <c r="M94" s="104">
        <f t="shared" si="43"/>
        <v>0</v>
      </c>
      <c r="N94" s="105">
        <f t="shared" si="45"/>
        <v>0</v>
      </c>
      <c r="O94" s="100">
        <f t="shared" si="44"/>
        <v>0</v>
      </c>
      <c r="P94" s="60"/>
      <c r="Q94" s="107">
        <f t="shared" si="40"/>
        <v>0</v>
      </c>
      <c r="R94" s="85"/>
      <c r="S94" s="111"/>
    </row>
    <row r="95" spans="1:19" s="93" customFormat="1" ht="14">
      <c r="A95" s="146">
        <f t="shared" si="41"/>
        <v>7612</v>
      </c>
      <c r="B95" s="128"/>
      <c r="C95" s="221" t="s">
        <v>145</v>
      </c>
      <c r="D95" s="150"/>
      <c r="E95" s="121"/>
      <c r="F95" s="85"/>
      <c r="G95" s="130">
        <f t="shared" si="42"/>
        <v>0</v>
      </c>
      <c r="H95" s="229">
        <v>0</v>
      </c>
      <c r="I95" s="8"/>
      <c r="J95" s="359">
        <v>0</v>
      </c>
      <c r="K95" s="359">
        <v>0</v>
      </c>
      <c r="L95" s="356">
        <v>0</v>
      </c>
      <c r="M95" s="104">
        <f t="shared" si="43"/>
        <v>0</v>
      </c>
      <c r="N95" s="105">
        <f t="shared" si="45"/>
        <v>0</v>
      </c>
      <c r="O95" s="100">
        <f t="shared" si="44"/>
        <v>0</v>
      </c>
      <c r="P95" s="60"/>
      <c r="Q95" s="107">
        <f t="shared" si="40"/>
        <v>0</v>
      </c>
      <c r="R95" s="85"/>
      <c r="S95" s="111"/>
    </row>
    <row r="96" spans="1:19" s="93" customFormat="1" ht="14">
      <c r="A96" s="146">
        <v>7613</v>
      </c>
      <c r="B96" s="128"/>
      <c r="C96" s="221" t="s">
        <v>167</v>
      </c>
      <c r="D96" s="150"/>
      <c r="E96" s="121"/>
      <c r="F96" s="85"/>
      <c r="G96" s="130">
        <f t="shared" si="42"/>
        <v>0</v>
      </c>
      <c r="H96" s="229">
        <v>0</v>
      </c>
      <c r="I96" s="8"/>
      <c r="J96" s="359">
        <v>0</v>
      </c>
      <c r="K96" s="359">
        <v>0</v>
      </c>
      <c r="L96" s="356">
        <v>0</v>
      </c>
      <c r="M96" s="104">
        <f>H96-J96</f>
        <v>0</v>
      </c>
      <c r="N96" s="105">
        <f>K96+L96+M96</f>
        <v>0</v>
      </c>
      <c r="O96" s="100">
        <f>ROUND(N96/$G$6,3)</f>
        <v>0</v>
      </c>
      <c r="P96" s="60"/>
      <c r="Q96" s="107"/>
      <c r="R96" s="85"/>
      <c r="S96" s="111"/>
    </row>
    <row r="97" spans="1:19" s="93" customFormat="1" ht="14">
      <c r="A97" s="146">
        <f t="shared" si="41"/>
        <v>7614</v>
      </c>
      <c r="B97" s="128"/>
      <c r="C97" s="221" t="s">
        <v>186</v>
      </c>
      <c r="D97" s="150"/>
      <c r="E97" s="121"/>
      <c r="F97" s="85"/>
      <c r="G97" s="130">
        <f t="shared" si="42"/>
        <v>0</v>
      </c>
      <c r="H97" s="229">
        <v>0</v>
      </c>
      <c r="I97" s="8"/>
      <c r="J97" s="359">
        <f t="shared" ref="J97" si="46">SUM(J98:J103)</f>
        <v>0</v>
      </c>
      <c r="K97" s="359">
        <f t="shared" ref="K97" si="47">SUM(K98:K103)</f>
        <v>0</v>
      </c>
      <c r="L97" s="356">
        <v>0</v>
      </c>
      <c r="M97" s="104">
        <f>H97-J97</f>
        <v>0</v>
      </c>
      <c r="N97" s="105">
        <f>K97+L97+M97</f>
        <v>0</v>
      </c>
      <c r="O97" s="100">
        <f>ROUND(N97/$G$6,3)</f>
        <v>0</v>
      </c>
      <c r="P97" s="60"/>
      <c r="Q97" s="107"/>
      <c r="R97" s="85"/>
      <c r="S97" s="111"/>
    </row>
    <row r="98" spans="1:19" s="93" customFormat="1" ht="14">
      <c r="A98" s="146"/>
      <c r="B98" s="128"/>
      <c r="C98" s="109"/>
      <c r="D98" s="120"/>
      <c r="E98" s="121"/>
      <c r="F98" s="85"/>
      <c r="G98" s="130"/>
      <c r="H98" s="115"/>
      <c r="I98" s="8"/>
      <c r="J98"/>
      <c r="K98"/>
      <c r="M98" s="104"/>
      <c r="N98" s="105"/>
      <c r="O98" s="151"/>
      <c r="P98" s="60"/>
      <c r="Q98" s="107"/>
      <c r="R98" s="85"/>
      <c r="S98" s="111"/>
    </row>
    <row r="99" spans="1:19" s="93" customFormat="1" ht="14.25" customHeight="1">
      <c r="A99" s="118">
        <v>7700</v>
      </c>
      <c r="B99" s="119"/>
      <c r="C99" s="120" t="s">
        <v>86</v>
      </c>
      <c r="D99" s="120"/>
      <c r="E99" s="121"/>
      <c r="F99" s="85"/>
      <c r="G99" s="122">
        <f>H99/$G$6</f>
        <v>0</v>
      </c>
      <c r="H99" s="123">
        <f>SUM(H100:H100)</f>
        <v>0</v>
      </c>
      <c r="I99" s="8"/>
      <c r="J99" s="359">
        <f t="shared" ref="J99" si="48">SUM(J100:J105)</f>
        <v>0</v>
      </c>
      <c r="K99" s="359">
        <f t="shared" ref="K99" si="49">SUM(K100:K105)</f>
        <v>0</v>
      </c>
      <c r="L99" s="123">
        <f>SUM(L100:L100)</f>
        <v>0</v>
      </c>
      <c r="M99" s="123">
        <f>SUM(M100:M100)</f>
        <v>0</v>
      </c>
      <c r="N99" s="105">
        <f>K99+L99+M99</f>
        <v>0</v>
      </c>
      <c r="O99" s="126">
        <f>N99/$G$6</f>
        <v>0</v>
      </c>
      <c r="P99" s="90"/>
      <c r="Q99" s="91">
        <f>H99-N99</f>
        <v>0</v>
      </c>
      <c r="R99" s="85"/>
      <c r="S99" s="127"/>
    </row>
    <row r="100" spans="1:19" s="93" customFormat="1" ht="14">
      <c r="A100" s="146">
        <f>1+A99</f>
        <v>7701</v>
      </c>
      <c r="B100" s="128">
        <v>7606</v>
      </c>
      <c r="C100" s="140" t="s">
        <v>87</v>
      </c>
      <c r="D100" s="120"/>
      <c r="E100" s="121"/>
      <c r="F100" s="85"/>
      <c r="G100" s="100">
        <f>ROUND(H100/$G$6,3)</f>
        <v>0</v>
      </c>
      <c r="H100" s="115">
        <v>0</v>
      </c>
      <c r="I100" s="8"/>
      <c r="J100" s="359">
        <v>0</v>
      </c>
      <c r="K100" s="359">
        <v>0</v>
      </c>
      <c r="L100" s="356">
        <v>0</v>
      </c>
      <c r="M100" s="104">
        <f>H100-J100</f>
        <v>0</v>
      </c>
      <c r="N100" s="105">
        <f>K100+L100+M100</f>
        <v>0</v>
      </c>
      <c r="O100" s="100">
        <f>ROUND(N100/$G$6,3)</f>
        <v>0</v>
      </c>
      <c r="P100" s="60"/>
      <c r="Q100" s="107">
        <f>H100-N100</f>
        <v>0</v>
      </c>
      <c r="R100" s="85"/>
      <c r="S100" s="111"/>
    </row>
    <row r="101" spans="1:19" s="93" customFormat="1" ht="14">
      <c r="A101" s="156"/>
      <c r="B101" s="147"/>
      <c r="C101" s="152"/>
      <c r="D101" s="154"/>
      <c r="E101" s="149"/>
      <c r="F101" s="85"/>
      <c r="G101" s="122"/>
      <c r="H101" s="123"/>
      <c r="I101" s="8"/>
      <c r="J101"/>
      <c r="K101"/>
      <c r="L101" s="356"/>
      <c r="M101" s="157"/>
      <c r="N101" s="158"/>
      <c r="O101" s="159"/>
      <c r="P101" s="90"/>
      <c r="Q101" s="160"/>
      <c r="R101" s="85"/>
      <c r="S101" s="155"/>
    </row>
    <row r="102" spans="1:19" s="93" customFormat="1" ht="14">
      <c r="A102" s="161">
        <v>7800</v>
      </c>
      <c r="B102" s="162"/>
      <c r="C102" s="153" t="s">
        <v>88</v>
      </c>
      <c r="D102" s="153"/>
      <c r="E102" s="149"/>
      <c r="F102" s="85"/>
      <c r="G102" s="122">
        <f>H102/$G$6</f>
        <v>40300</v>
      </c>
      <c r="H102" s="123">
        <f>SUM(H103:H107)</f>
        <v>40300</v>
      </c>
      <c r="I102" s="8"/>
      <c r="J102" s="359">
        <f t="shared" ref="J102" si="50">SUM(J103:J108)</f>
        <v>0</v>
      </c>
      <c r="K102" s="359">
        <f t="shared" ref="K102" si="51">SUM(K103:K108)</f>
        <v>0</v>
      </c>
      <c r="L102" s="357">
        <f>SUM(L103:L107)</f>
        <v>0</v>
      </c>
      <c r="M102" s="163">
        <f>SUM(M103:M107)</f>
        <v>40300</v>
      </c>
      <c r="N102" s="123">
        <f>SUM(N103:N107)</f>
        <v>40300</v>
      </c>
      <c r="O102" s="126">
        <f>N102/$G$6</f>
        <v>40300</v>
      </c>
      <c r="P102" s="90"/>
      <c r="Q102" s="164">
        <f>SUM(Q103:Q107)</f>
        <v>0</v>
      </c>
      <c r="R102" s="85"/>
      <c r="S102" s="155"/>
    </row>
    <row r="103" spans="1:19" s="93" customFormat="1" ht="14">
      <c r="A103" s="146">
        <f>1+A102</f>
        <v>7801</v>
      </c>
      <c r="B103" s="128"/>
      <c r="C103" s="230" t="s">
        <v>158</v>
      </c>
      <c r="D103" s="110"/>
      <c r="E103" s="121"/>
      <c r="F103" s="85"/>
      <c r="G103" s="100">
        <f>ROUND(H103/$G$6,3)</f>
        <v>0</v>
      </c>
      <c r="H103" s="115">
        <v>0</v>
      </c>
      <c r="I103" s="8"/>
      <c r="J103" s="359">
        <v>0</v>
      </c>
      <c r="K103" s="359">
        <v>0</v>
      </c>
      <c r="L103" s="356">
        <v>0</v>
      </c>
      <c r="M103" s="104">
        <f>H103-J103</f>
        <v>0</v>
      </c>
      <c r="N103" s="105">
        <f>K103+L103+M103</f>
        <v>0</v>
      </c>
      <c r="O103" s="100">
        <f>ROUND(N103/$G$6,3)</f>
        <v>0</v>
      </c>
      <c r="P103" s="60"/>
      <c r="Q103" s="107">
        <f>H103-N103</f>
        <v>0</v>
      </c>
      <c r="R103" s="85"/>
      <c r="S103" s="127"/>
    </row>
    <row r="104" spans="1:19" s="93" customFormat="1" ht="14">
      <c r="A104" s="146">
        <f>1+A103</f>
        <v>7802</v>
      </c>
      <c r="B104" s="128"/>
      <c r="C104" s="230" t="s">
        <v>150</v>
      </c>
      <c r="D104" s="110"/>
      <c r="E104" s="121"/>
      <c r="F104" s="85"/>
      <c r="G104" s="100"/>
      <c r="H104" s="115">
        <v>0</v>
      </c>
      <c r="I104" s="8"/>
      <c r="J104" s="359">
        <v>0</v>
      </c>
      <c r="K104" s="359">
        <v>0</v>
      </c>
      <c r="L104" s="356"/>
      <c r="M104" s="104"/>
      <c r="N104" s="105"/>
      <c r="O104" s="100"/>
      <c r="P104" s="60"/>
      <c r="Q104" s="107"/>
      <c r="R104" s="85"/>
      <c r="S104" s="127"/>
    </row>
    <row r="105" spans="1:19" s="93" customFormat="1" ht="14">
      <c r="A105" s="156">
        <f>1+A104</f>
        <v>7803</v>
      </c>
      <c r="B105" s="128"/>
      <c r="C105" s="230" t="s">
        <v>151</v>
      </c>
      <c r="D105" s="110"/>
      <c r="E105" s="121"/>
      <c r="F105" s="85"/>
      <c r="G105" s="100"/>
      <c r="H105" s="115">
        <v>0</v>
      </c>
      <c r="I105" s="8"/>
      <c r="J105" s="359">
        <v>0</v>
      </c>
      <c r="K105" s="359">
        <v>0</v>
      </c>
      <c r="L105" s="356"/>
      <c r="M105" s="104"/>
      <c r="N105" s="105"/>
      <c r="O105" s="100"/>
      <c r="P105" s="60"/>
      <c r="Q105" s="107"/>
      <c r="R105" s="85"/>
      <c r="S105" s="127"/>
    </row>
    <row r="106" spans="1:19" s="93" customFormat="1" ht="14">
      <c r="A106" s="146">
        <f>1+A105</f>
        <v>7804</v>
      </c>
      <c r="B106" s="128"/>
      <c r="C106" s="230" t="s">
        <v>149</v>
      </c>
      <c r="D106" s="231"/>
      <c r="E106" s="121"/>
      <c r="F106" s="85"/>
      <c r="G106" s="100">
        <f>ROUND(H106/$G$6,3)</f>
        <v>0</v>
      </c>
      <c r="H106" s="115">
        <v>0</v>
      </c>
      <c r="I106" s="8"/>
      <c r="J106" s="359">
        <v>0</v>
      </c>
      <c r="K106" s="359">
        <v>0</v>
      </c>
      <c r="L106" s="356">
        <v>0</v>
      </c>
      <c r="M106" s="104">
        <f>H106-J106</f>
        <v>0</v>
      </c>
      <c r="N106" s="105">
        <f>K106+L106+M106</f>
        <v>0</v>
      </c>
      <c r="O106" s="100">
        <f>ROUND(N106/$G$6,3)</f>
        <v>0</v>
      </c>
      <c r="P106" s="60"/>
      <c r="Q106" s="107">
        <f>H106-N106</f>
        <v>0</v>
      </c>
      <c r="R106" s="85"/>
      <c r="S106" s="127"/>
    </row>
    <row r="107" spans="1:19" s="93" customFormat="1" ht="14">
      <c r="A107" s="146">
        <f>1+A106</f>
        <v>7805</v>
      </c>
      <c r="B107" s="147"/>
      <c r="C107" s="152" t="s">
        <v>89</v>
      </c>
      <c r="D107" s="154"/>
      <c r="E107" s="149"/>
      <c r="F107" s="85"/>
      <c r="G107" s="100">
        <f>ROUND(H107/$G$6,3)</f>
        <v>40300</v>
      </c>
      <c r="H107" s="229">
        <f>40300</f>
        <v>40300</v>
      </c>
      <c r="I107" s="8"/>
      <c r="J107" s="359">
        <v>0</v>
      </c>
      <c r="K107" s="359">
        <v>0</v>
      </c>
      <c r="L107" s="356">
        <v>0</v>
      </c>
      <c r="M107" s="104">
        <f>H107-J107</f>
        <v>40300</v>
      </c>
      <c r="N107" s="105">
        <f>K107+L107+M107</f>
        <v>40300</v>
      </c>
      <c r="O107" s="100">
        <f>ROUND(N107/$G$6,3)</f>
        <v>40300</v>
      </c>
      <c r="P107" s="60"/>
      <c r="Q107" s="107">
        <f>H107-N107</f>
        <v>0</v>
      </c>
      <c r="R107" s="85"/>
      <c r="S107" s="155"/>
    </row>
    <row r="108" spans="1:19" s="93" customFormat="1" ht="14.5" thickBot="1">
      <c r="A108" s="156"/>
      <c r="B108" s="147"/>
      <c r="C108" s="153"/>
      <c r="D108" s="154"/>
      <c r="E108" s="149"/>
      <c r="F108" s="85"/>
      <c r="G108" s="165"/>
      <c r="H108" s="166"/>
      <c r="I108" s="8"/>
      <c r="J108" s="359"/>
      <c r="K108" s="359"/>
      <c r="L108" s="358"/>
      <c r="M108" s="157"/>
      <c r="N108" s="158"/>
      <c r="O108" s="159"/>
      <c r="P108" s="90"/>
      <c r="Q108" s="167"/>
      <c r="R108" s="85"/>
      <c r="S108" s="155"/>
    </row>
    <row r="109" spans="1:19" s="93" customFormat="1" ht="14.5" thickBot="1">
      <c r="A109" s="168" t="s">
        <v>90</v>
      </c>
      <c r="B109" s="169"/>
      <c r="C109" s="170"/>
      <c r="D109" s="170"/>
      <c r="E109" s="171"/>
      <c r="F109" s="172"/>
      <c r="G109" s="173">
        <f>H109/G6</f>
        <v>1469736</v>
      </c>
      <c r="H109" s="174">
        <f>H102+H83+H75+H51+H24+H16+H39+H99+H31</f>
        <v>1469736</v>
      </c>
      <c r="I109" s="8"/>
      <c r="J109" s="361">
        <f>J102+J83+J75+J51+J24+J16+J39+J99+J31</f>
        <v>0</v>
      </c>
      <c r="K109" s="363">
        <f>K102+K83+K75+K51+K24+K16+K39+K99+K31</f>
        <v>0</v>
      </c>
      <c r="L109" s="362">
        <f>L102+L83+L75+L51+L24+L16+L39+M99+L31</f>
        <v>0</v>
      </c>
      <c r="M109" s="175">
        <f>M102+M83+M75+M51+M24+M16+M39+M99+M31</f>
        <v>1469736</v>
      </c>
      <c r="N109" s="175">
        <f>N102+N83+N75+N51+N24+N16+N39+N99+N31</f>
        <v>1469736</v>
      </c>
      <c r="O109" s="176">
        <f>O102+O83+O75+O51+O24+O16+O39+O99+O31</f>
        <v>1469736</v>
      </c>
      <c r="P109" s="177">
        <f>P102+P83+P75+P51+P24+P16+P39</f>
        <v>0</v>
      </c>
      <c r="Q109" s="178">
        <f>Q102+Q83+Q75+Q51+Q24+Q16+Q39+Q99+Q31</f>
        <v>0</v>
      </c>
      <c r="R109" s="172"/>
      <c r="S109" s="179"/>
    </row>
    <row r="110" spans="1:19" s="93" customFormat="1" ht="14">
      <c r="A110" s="168" t="s">
        <v>91</v>
      </c>
      <c r="B110" s="180"/>
      <c r="C110" s="181"/>
      <c r="D110" s="181"/>
      <c r="E110" s="182"/>
      <c r="F110" s="85"/>
      <c r="G110" s="173"/>
      <c r="H110" s="174">
        <v>0</v>
      </c>
      <c r="I110" s="8"/>
      <c r="J110" s="360"/>
      <c r="K110" s="184"/>
      <c r="L110" s="185"/>
      <c r="M110" s="186"/>
      <c r="N110" s="187">
        <f>H110</f>
        <v>0</v>
      </c>
      <c r="O110" s="188"/>
      <c r="P110" s="90"/>
      <c r="Q110" s="189"/>
      <c r="R110" s="85"/>
      <c r="S110" s="179"/>
    </row>
    <row r="111" spans="1:19" ht="14">
      <c r="A111" s="168" t="s">
        <v>92</v>
      </c>
      <c r="B111" s="190"/>
      <c r="C111" s="191"/>
      <c r="D111" s="191"/>
      <c r="E111" s="192"/>
      <c r="F111" s="85"/>
      <c r="G111" s="173"/>
      <c r="H111" s="174">
        <f>H110-H109</f>
        <v>-1469736</v>
      </c>
      <c r="I111" s="8"/>
      <c r="J111" s="183"/>
      <c r="K111" s="193"/>
      <c r="L111" s="194"/>
      <c r="M111" s="195"/>
      <c r="N111" s="196">
        <f>N110-N109</f>
        <v>-1469736</v>
      </c>
      <c r="O111" s="197"/>
      <c r="P111" s="90"/>
      <c r="Q111" s="198"/>
      <c r="R111" s="85"/>
      <c r="S111" s="179"/>
    </row>
    <row r="112" spans="1:19" ht="14">
      <c r="A112" s="94"/>
      <c r="B112" s="95"/>
      <c r="C112" s="199"/>
      <c r="D112" s="199"/>
      <c r="E112" s="200"/>
      <c r="F112" s="52"/>
      <c r="G112" s="130"/>
      <c r="H112" s="201"/>
      <c r="J112" s="102"/>
      <c r="K112" s="202"/>
      <c r="L112" s="103"/>
      <c r="M112" s="203"/>
      <c r="N112" s="204"/>
      <c r="O112" s="205"/>
      <c r="P112" s="60"/>
      <c r="Q112" s="107"/>
      <c r="R112" s="52"/>
      <c r="S112" s="206"/>
    </row>
    <row r="115" spans="2:10">
      <c r="E115"/>
      <c r="F115"/>
      <c r="G115"/>
      <c r="H115"/>
      <c r="I115"/>
      <c r="J115"/>
    </row>
    <row r="116" spans="2:10">
      <c r="E116"/>
      <c r="F116"/>
      <c r="G116"/>
      <c r="H116"/>
      <c r="I116"/>
      <c r="J116"/>
    </row>
    <row r="117" spans="2:10">
      <c r="E117"/>
      <c r="F117"/>
      <c r="G117"/>
      <c r="H117"/>
      <c r="I117"/>
      <c r="J117"/>
    </row>
    <row r="118" spans="2:10">
      <c r="E118"/>
      <c r="F118"/>
      <c r="G118"/>
      <c r="H118"/>
      <c r="I118"/>
      <c r="J118"/>
    </row>
    <row r="119" spans="2:10">
      <c r="E119"/>
      <c r="F119"/>
      <c r="G119"/>
      <c r="H119"/>
      <c r="I119"/>
      <c r="J119"/>
    </row>
    <row r="120" spans="2:10"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</sheetData>
  <mergeCells count="1">
    <mergeCell ref="A4:C4"/>
  </mergeCells>
  <phoneticPr fontId="15" type="noConversion"/>
  <pageMargins left="0.25" right="0.25" top="0.75" bottom="0.75" header="0.3" footer="0.3"/>
  <pageSetup scale="4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6"/>
  <sheetViews>
    <sheetView topLeftCell="A22" workbookViewId="0">
      <selection activeCell="G11" sqref="G11"/>
    </sheetView>
  </sheetViews>
  <sheetFormatPr defaultRowHeight="12.5"/>
  <cols>
    <col min="1" max="1" width="9.1796875" style="342"/>
    <col min="2" max="2" width="2.453125" style="342" customWidth="1"/>
    <col min="3" max="3" width="2.26953125" style="342" customWidth="1"/>
    <col min="4" max="4" width="43.453125" style="342" customWidth="1"/>
    <col min="5" max="5" width="14.453125" style="343" customWidth="1"/>
    <col min="6" max="6" width="5.453125" style="342" customWidth="1"/>
    <col min="7" max="7" width="5.7265625" style="342" customWidth="1"/>
    <col min="8" max="8" width="15.81640625" style="342" customWidth="1"/>
    <col min="9" max="9" width="7" style="342" customWidth="1"/>
    <col min="10" max="10" width="14" style="342" bestFit="1" customWidth="1"/>
    <col min="11" max="14" width="9.1796875" style="342"/>
    <col min="15" max="15" width="14" style="342" bestFit="1" customWidth="1"/>
    <col min="16" max="257" width="9.1796875" style="342"/>
    <col min="258" max="258" width="2.453125" style="342" customWidth="1"/>
    <col min="259" max="259" width="2.26953125" style="342" customWidth="1"/>
    <col min="260" max="260" width="43.453125" style="342" customWidth="1"/>
    <col min="261" max="261" width="17.54296875" style="342" bestFit="1" customWidth="1"/>
    <col min="262" max="262" width="9.1796875" style="342"/>
    <col min="263" max="263" width="5.7265625" style="342" customWidth="1"/>
    <col min="264" max="264" width="15.81640625" style="342" customWidth="1"/>
    <col min="265" max="265" width="7" style="342" customWidth="1"/>
    <col min="266" max="266" width="14" style="342" bestFit="1" customWidth="1"/>
    <col min="267" max="270" width="9.1796875" style="342"/>
    <col min="271" max="271" width="14" style="342" bestFit="1" customWidth="1"/>
    <col min="272" max="513" width="9.1796875" style="342"/>
    <col min="514" max="514" width="2.453125" style="342" customWidth="1"/>
    <col min="515" max="515" width="2.26953125" style="342" customWidth="1"/>
    <col min="516" max="516" width="43.453125" style="342" customWidth="1"/>
    <col min="517" max="517" width="17.54296875" style="342" bestFit="1" customWidth="1"/>
    <col min="518" max="518" width="9.1796875" style="342"/>
    <col min="519" max="519" width="5.7265625" style="342" customWidth="1"/>
    <col min="520" max="520" width="15.81640625" style="342" customWidth="1"/>
    <col min="521" max="521" width="7" style="342" customWidth="1"/>
    <col min="522" max="522" width="14" style="342" bestFit="1" customWidth="1"/>
    <col min="523" max="526" width="9.1796875" style="342"/>
    <col min="527" max="527" width="14" style="342" bestFit="1" customWidth="1"/>
    <col min="528" max="769" width="9.1796875" style="342"/>
    <col min="770" max="770" width="2.453125" style="342" customWidth="1"/>
    <col min="771" max="771" width="2.26953125" style="342" customWidth="1"/>
    <col min="772" max="772" width="43.453125" style="342" customWidth="1"/>
    <col min="773" max="773" width="17.54296875" style="342" bestFit="1" customWidth="1"/>
    <col min="774" max="774" width="9.1796875" style="342"/>
    <col min="775" max="775" width="5.7265625" style="342" customWidth="1"/>
    <col min="776" max="776" width="15.81640625" style="342" customWidth="1"/>
    <col min="777" max="777" width="7" style="342" customWidth="1"/>
    <col min="778" max="778" width="14" style="342" bestFit="1" customWidth="1"/>
    <col min="779" max="782" width="9.1796875" style="342"/>
    <col min="783" max="783" width="14" style="342" bestFit="1" customWidth="1"/>
    <col min="784" max="1025" width="9.1796875" style="342"/>
    <col min="1026" max="1026" width="2.453125" style="342" customWidth="1"/>
    <col min="1027" max="1027" width="2.26953125" style="342" customWidth="1"/>
    <col min="1028" max="1028" width="43.453125" style="342" customWidth="1"/>
    <col min="1029" max="1029" width="17.54296875" style="342" bestFit="1" customWidth="1"/>
    <col min="1030" max="1030" width="9.1796875" style="342"/>
    <col min="1031" max="1031" width="5.7265625" style="342" customWidth="1"/>
    <col min="1032" max="1032" width="15.81640625" style="342" customWidth="1"/>
    <col min="1033" max="1033" width="7" style="342" customWidth="1"/>
    <col min="1034" max="1034" width="14" style="342" bestFit="1" customWidth="1"/>
    <col min="1035" max="1038" width="9.1796875" style="342"/>
    <col min="1039" max="1039" width="14" style="342" bestFit="1" customWidth="1"/>
    <col min="1040" max="1281" width="9.1796875" style="342"/>
    <col min="1282" max="1282" width="2.453125" style="342" customWidth="1"/>
    <col min="1283" max="1283" width="2.26953125" style="342" customWidth="1"/>
    <col min="1284" max="1284" width="43.453125" style="342" customWidth="1"/>
    <col min="1285" max="1285" width="17.54296875" style="342" bestFit="1" customWidth="1"/>
    <col min="1286" max="1286" width="9.1796875" style="342"/>
    <col min="1287" max="1287" width="5.7265625" style="342" customWidth="1"/>
    <col min="1288" max="1288" width="15.81640625" style="342" customWidth="1"/>
    <col min="1289" max="1289" width="7" style="342" customWidth="1"/>
    <col min="1290" max="1290" width="14" style="342" bestFit="1" customWidth="1"/>
    <col min="1291" max="1294" width="9.1796875" style="342"/>
    <col min="1295" max="1295" width="14" style="342" bestFit="1" customWidth="1"/>
    <col min="1296" max="1537" width="9.1796875" style="342"/>
    <col min="1538" max="1538" width="2.453125" style="342" customWidth="1"/>
    <col min="1539" max="1539" width="2.26953125" style="342" customWidth="1"/>
    <col min="1540" max="1540" width="43.453125" style="342" customWidth="1"/>
    <col min="1541" max="1541" width="17.54296875" style="342" bestFit="1" customWidth="1"/>
    <col min="1542" max="1542" width="9.1796875" style="342"/>
    <col min="1543" max="1543" width="5.7265625" style="342" customWidth="1"/>
    <col min="1544" max="1544" width="15.81640625" style="342" customWidth="1"/>
    <col min="1545" max="1545" width="7" style="342" customWidth="1"/>
    <col min="1546" max="1546" width="14" style="342" bestFit="1" customWidth="1"/>
    <col min="1547" max="1550" width="9.1796875" style="342"/>
    <col min="1551" max="1551" width="14" style="342" bestFit="1" customWidth="1"/>
    <col min="1552" max="1793" width="9.1796875" style="342"/>
    <col min="1794" max="1794" width="2.453125" style="342" customWidth="1"/>
    <col min="1795" max="1795" width="2.26953125" style="342" customWidth="1"/>
    <col min="1796" max="1796" width="43.453125" style="342" customWidth="1"/>
    <col min="1797" max="1797" width="17.54296875" style="342" bestFit="1" customWidth="1"/>
    <col min="1798" max="1798" width="9.1796875" style="342"/>
    <col min="1799" max="1799" width="5.7265625" style="342" customWidth="1"/>
    <col min="1800" max="1800" width="15.81640625" style="342" customWidth="1"/>
    <col min="1801" max="1801" width="7" style="342" customWidth="1"/>
    <col min="1802" max="1802" width="14" style="342" bestFit="1" customWidth="1"/>
    <col min="1803" max="1806" width="9.1796875" style="342"/>
    <col min="1807" max="1807" width="14" style="342" bestFit="1" customWidth="1"/>
    <col min="1808" max="2049" width="9.1796875" style="342"/>
    <col min="2050" max="2050" width="2.453125" style="342" customWidth="1"/>
    <col min="2051" max="2051" width="2.26953125" style="342" customWidth="1"/>
    <col min="2052" max="2052" width="43.453125" style="342" customWidth="1"/>
    <col min="2053" max="2053" width="17.54296875" style="342" bestFit="1" customWidth="1"/>
    <col min="2054" max="2054" width="9.1796875" style="342"/>
    <col min="2055" max="2055" width="5.7265625" style="342" customWidth="1"/>
    <col min="2056" max="2056" width="15.81640625" style="342" customWidth="1"/>
    <col min="2057" max="2057" width="7" style="342" customWidth="1"/>
    <col min="2058" max="2058" width="14" style="342" bestFit="1" customWidth="1"/>
    <col min="2059" max="2062" width="9.1796875" style="342"/>
    <col min="2063" max="2063" width="14" style="342" bestFit="1" customWidth="1"/>
    <col min="2064" max="2305" width="9.1796875" style="342"/>
    <col min="2306" max="2306" width="2.453125" style="342" customWidth="1"/>
    <col min="2307" max="2307" width="2.26953125" style="342" customWidth="1"/>
    <col min="2308" max="2308" width="43.453125" style="342" customWidth="1"/>
    <col min="2309" max="2309" width="17.54296875" style="342" bestFit="1" customWidth="1"/>
    <col min="2310" max="2310" width="9.1796875" style="342"/>
    <col min="2311" max="2311" width="5.7265625" style="342" customWidth="1"/>
    <col min="2312" max="2312" width="15.81640625" style="342" customWidth="1"/>
    <col min="2313" max="2313" width="7" style="342" customWidth="1"/>
    <col min="2314" max="2314" width="14" style="342" bestFit="1" customWidth="1"/>
    <col min="2315" max="2318" width="9.1796875" style="342"/>
    <col min="2319" max="2319" width="14" style="342" bestFit="1" customWidth="1"/>
    <col min="2320" max="2561" width="9.1796875" style="342"/>
    <col min="2562" max="2562" width="2.453125" style="342" customWidth="1"/>
    <col min="2563" max="2563" width="2.26953125" style="342" customWidth="1"/>
    <col min="2564" max="2564" width="43.453125" style="342" customWidth="1"/>
    <col min="2565" max="2565" width="17.54296875" style="342" bestFit="1" customWidth="1"/>
    <col min="2566" max="2566" width="9.1796875" style="342"/>
    <col min="2567" max="2567" width="5.7265625" style="342" customWidth="1"/>
    <col min="2568" max="2568" width="15.81640625" style="342" customWidth="1"/>
    <col min="2569" max="2569" width="7" style="342" customWidth="1"/>
    <col min="2570" max="2570" width="14" style="342" bestFit="1" customWidth="1"/>
    <col min="2571" max="2574" width="9.1796875" style="342"/>
    <col min="2575" max="2575" width="14" style="342" bestFit="1" customWidth="1"/>
    <col min="2576" max="2817" width="9.1796875" style="342"/>
    <col min="2818" max="2818" width="2.453125" style="342" customWidth="1"/>
    <col min="2819" max="2819" width="2.26953125" style="342" customWidth="1"/>
    <col min="2820" max="2820" width="43.453125" style="342" customWidth="1"/>
    <col min="2821" max="2821" width="17.54296875" style="342" bestFit="1" customWidth="1"/>
    <col min="2822" max="2822" width="9.1796875" style="342"/>
    <col min="2823" max="2823" width="5.7265625" style="342" customWidth="1"/>
    <col min="2824" max="2824" width="15.81640625" style="342" customWidth="1"/>
    <col min="2825" max="2825" width="7" style="342" customWidth="1"/>
    <col min="2826" max="2826" width="14" style="342" bestFit="1" customWidth="1"/>
    <col min="2827" max="2830" width="9.1796875" style="342"/>
    <col min="2831" max="2831" width="14" style="342" bestFit="1" customWidth="1"/>
    <col min="2832" max="3073" width="9.1796875" style="342"/>
    <col min="3074" max="3074" width="2.453125" style="342" customWidth="1"/>
    <col min="3075" max="3075" width="2.26953125" style="342" customWidth="1"/>
    <col min="3076" max="3076" width="43.453125" style="342" customWidth="1"/>
    <col min="3077" max="3077" width="17.54296875" style="342" bestFit="1" customWidth="1"/>
    <col min="3078" max="3078" width="9.1796875" style="342"/>
    <col min="3079" max="3079" width="5.7265625" style="342" customWidth="1"/>
    <col min="3080" max="3080" width="15.81640625" style="342" customWidth="1"/>
    <col min="3081" max="3081" width="7" style="342" customWidth="1"/>
    <col min="3082" max="3082" width="14" style="342" bestFit="1" customWidth="1"/>
    <col min="3083" max="3086" width="9.1796875" style="342"/>
    <col min="3087" max="3087" width="14" style="342" bestFit="1" customWidth="1"/>
    <col min="3088" max="3329" width="9.1796875" style="342"/>
    <col min="3330" max="3330" width="2.453125" style="342" customWidth="1"/>
    <col min="3331" max="3331" width="2.26953125" style="342" customWidth="1"/>
    <col min="3332" max="3332" width="43.453125" style="342" customWidth="1"/>
    <col min="3333" max="3333" width="17.54296875" style="342" bestFit="1" customWidth="1"/>
    <col min="3334" max="3334" width="9.1796875" style="342"/>
    <col min="3335" max="3335" width="5.7265625" style="342" customWidth="1"/>
    <col min="3336" max="3336" width="15.81640625" style="342" customWidth="1"/>
    <col min="3337" max="3337" width="7" style="342" customWidth="1"/>
    <col min="3338" max="3338" width="14" style="342" bestFit="1" customWidth="1"/>
    <col min="3339" max="3342" width="9.1796875" style="342"/>
    <col min="3343" max="3343" width="14" style="342" bestFit="1" customWidth="1"/>
    <col min="3344" max="3585" width="9.1796875" style="342"/>
    <col min="3586" max="3586" width="2.453125" style="342" customWidth="1"/>
    <col min="3587" max="3587" width="2.26953125" style="342" customWidth="1"/>
    <col min="3588" max="3588" width="43.453125" style="342" customWidth="1"/>
    <col min="3589" max="3589" width="17.54296875" style="342" bestFit="1" customWidth="1"/>
    <col min="3590" max="3590" width="9.1796875" style="342"/>
    <col min="3591" max="3591" width="5.7265625" style="342" customWidth="1"/>
    <col min="3592" max="3592" width="15.81640625" style="342" customWidth="1"/>
    <col min="3593" max="3593" width="7" style="342" customWidth="1"/>
    <col min="3594" max="3594" width="14" style="342" bestFit="1" customWidth="1"/>
    <col min="3595" max="3598" width="9.1796875" style="342"/>
    <col min="3599" max="3599" width="14" style="342" bestFit="1" customWidth="1"/>
    <col min="3600" max="3841" width="9.1796875" style="342"/>
    <col min="3842" max="3842" width="2.453125" style="342" customWidth="1"/>
    <col min="3843" max="3843" width="2.26953125" style="342" customWidth="1"/>
    <col min="3844" max="3844" width="43.453125" style="342" customWidth="1"/>
    <col min="3845" max="3845" width="17.54296875" style="342" bestFit="1" customWidth="1"/>
    <col min="3846" max="3846" width="9.1796875" style="342"/>
    <col min="3847" max="3847" width="5.7265625" style="342" customWidth="1"/>
    <col min="3848" max="3848" width="15.81640625" style="342" customWidth="1"/>
    <col min="3849" max="3849" width="7" style="342" customWidth="1"/>
    <col min="3850" max="3850" width="14" style="342" bestFit="1" customWidth="1"/>
    <col min="3851" max="3854" width="9.1796875" style="342"/>
    <col min="3855" max="3855" width="14" style="342" bestFit="1" customWidth="1"/>
    <col min="3856" max="4097" width="9.1796875" style="342"/>
    <col min="4098" max="4098" width="2.453125" style="342" customWidth="1"/>
    <col min="4099" max="4099" width="2.26953125" style="342" customWidth="1"/>
    <col min="4100" max="4100" width="43.453125" style="342" customWidth="1"/>
    <col min="4101" max="4101" width="17.54296875" style="342" bestFit="1" customWidth="1"/>
    <col min="4102" max="4102" width="9.1796875" style="342"/>
    <col min="4103" max="4103" width="5.7265625" style="342" customWidth="1"/>
    <col min="4104" max="4104" width="15.81640625" style="342" customWidth="1"/>
    <col min="4105" max="4105" width="7" style="342" customWidth="1"/>
    <col min="4106" max="4106" width="14" style="342" bestFit="1" customWidth="1"/>
    <col min="4107" max="4110" width="9.1796875" style="342"/>
    <col min="4111" max="4111" width="14" style="342" bestFit="1" customWidth="1"/>
    <col min="4112" max="4353" width="9.1796875" style="342"/>
    <col min="4354" max="4354" width="2.453125" style="342" customWidth="1"/>
    <col min="4355" max="4355" width="2.26953125" style="342" customWidth="1"/>
    <col min="4356" max="4356" width="43.453125" style="342" customWidth="1"/>
    <col min="4357" max="4357" width="17.54296875" style="342" bestFit="1" customWidth="1"/>
    <col min="4358" max="4358" width="9.1796875" style="342"/>
    <col min="4359" max="4359" width="5.7265625" style="342" customWidth="1"/>
    <col min="4360" max="4360" width="15.81640625" style="342" customWidth="1"/>
    <col min="4361" max="4361" width="7" style="342" customWidth="1"/>
    <col min="4362" max="4362" width="14" style="342" bestFit="1" customWidth="1"/>
    <col min="4363" max="4366" width="9.1796875" style="342"/>
    <col min="4367" max="4367" width="14" style="342" bestFit="1" customWidth="1"/>
    <col min="4368" max="4609" width="9.1796875" style="342"/>
    <col min="4610" max="4610" width="2.453125" style="342" customWidth="1"/>
    <col min="4611" max="4611" width="2.26953125" style="342" customWidth="1"/>
    <col min="4612" max="4612" width="43.453125" style="342" customWidth="1"/>
    <col min="4613" max="4613" width="17.54296875" style="342" bestFit="1" customWidth="1"/>
    <col min="4614" max="4614" width="9.1796875" style="342"/>
    <col min="4615" max="4615" width="5.7265625" style="342" customWidth="1"/>
    <col min="4616" max="4616" width="15.81640625" style="342" customWidth="1"/>
    <col min="4617" max="4617" width="7" style="342" customWidth="1"/>
    <col min="4618" max="4618" width="14" style="342" bestFit="1" customWidth="1"/>
    <col min="4619" max="4622" width="9.1796875" style="342"/>
    <col min="4623" max="4623" width="14" style="342" bestFit="1" customWidth="1"/>
    <col min="4624" max="4865" width="9.1796875" style="342"/>
    <col min="4866" max="4866" width="2.453125" style="342" customWidth="1"/>
    <col min="4867" max="4867" width="2.26953125" style="342" customWidth="1"/>
    <col min="4868" max="4868" width="43.453125" style="342" customWidth="1"/>
    <col min="4869" max="4869" width="17.54296875" style="342" bestFit="1" customWidth="1"/>
    <col min="4870" max="4870" width="9.1796875" style="342"/>
    <col min="4871" max="4871" width="5.7265625" style="342" customWidth="1"/>
    <col min="4872" max="4872" width="15.81640625" style="342" customWidth="1"/>
    <col min="4873" max="4873" width="7" style="342" customWidth="1"/>
    <col min="4874" max="4874" width="14" style="342" bestFit="1" customWidth="1"/>
    <col min="4875" max="4878" width="9.1796875" style="342"/>
    <col min="4879" max="4879" width="14" style="342" bestFit="1" customWidth="1"/>
    <col min="4880" max="5121" width="9.1796875" style="342"/>
    <col min="5122" max="5122" width="2.453125" style="342" customWidth="1"/>
    <col min="5123" max="5123" width="2.26953125" style="342" customWidth="1"/>
    <col min="5124" max="5124" width="43.453125" style="342" customWidth="1"/>
    <col min="5125" max="5125" width="17.54296875" style="342" bestFit="1" customWidth="1"/>
    <col min="5126" max="5126" width="9.1796875" style="342"/>
    <col min="5127" max="5127" width="5.7265625" style="342" customWidth="1"/>
    <col min="5128" max="5128" width="15.81640625" style="342" customWidth="1"/>
    <col min="5129" max="5129" width="7" style="342" customWidth="1"/>
    <col min="5130" max="5130" width="14" style="342" bestFit="1" customWidth="1"/>
    <col min="5131" max="5134" width="9.1796875" style="342"/>
    <col min="5135" max="5135" width="14" style="342" bestFit="1" customWidth="1"/>
    <col min="5136" max="5377" width="9.1796875" style="342"/>
    <col min="5378" max="5378" width="2.453125" style="342" customWidth="1"/>
    <col min="5379" max="5379" width="2.26953125" style="342" customWidth="1"/>
    <col min="5380" max="5380" width="43.453125" style="342" customWidth="1"/>
    <col min="5381" max="5381" width="17.54296875" style="342" bestFit="1" customWidth="1"/>
    <col min="5382" max="5382" width="9.1796875" style="342"/>
    <col min="5383" max="5383" width="5.7265625" style="342" customWidth="1"/>
    <col min="5384" max="5384" width="15.81640625" style="342" customWidth="1"/>
    <col min="5385" max="5385" width="7" style="342" customWidth="1"/>
    <col min="5386" max="5386" width="14" style="342" bestFit="1" customWidth="1"/>
    <col min="5387" max="5390" width="9.1796875" style="342"/>
    <col min="5391" max="5391" width="14" style="342" bestFit="1" customWidth="1"/>
    <col min="5392" max="5633" width="9.1796875" style="342"/>
    <col min="5634" max="5634" width="2.453125" style="342" customWidth="1"/>
    <col min="5635" max="5635" width="2.26953125" style="342" customWidth="1"/>
    <col min="5636" max="5636" width="43.453125" style="342" customWidth="1"/>
    <col min="5637" max="5637" width="17.54296875" style="342" bestFit="1" customWidth="1"/>
    <col min="5638" max="5638" width="9.1796875" style="342"/>
    <col min="5639" max="5639" width="5.7265625" style="342" customWidth="1"/>
    <col min="5640" max="5640" width="15.81640625" style="342" customWidth="1"/>
    <col min="5641" max="5641" width="7" style="342" customWidth="1"/>
    <col min="5642" max="5642" width="14" style="342" bestFit="1" customWidth="1"/>
    <col min="5643" max="5646" width="9.1796875" style="342"/>
    <col min="5647" max="5647" width="14" style="342" bestFit="1" customWidth="1"/>
    <col min="5648" max="5889" width="9.1796875" style="342"/>
    <col min="5890" max="5890" width="2.453125" style="342" customWidth="1"/>
    <col min="5891" max="5891" width="2.26953125" style="342" customWidth="1"/>
    <col min="5892" max="5892" width="43.453125" style="342" customWidth="1"/>
    <col min="5893" max="5893" width="17.54296875" style="342" bestFit="1" customWidth="1"/>
    <col min="5894" max="5894" width="9.1796875" style="342"/>
    <col min="5895" max="5895" width="5.7265625" style="342" customWidth="1"/>
    <col min="5896" max="5896" width="15.81640625" style="342" customWidth="1"/>
    <col min="5897" max="5897" width="7" style="342" customWidth="1"/>
    <col min="5898" max="5898" width="14" style="342" bestFit="1" customWidth="1"/>
    <col min="5899" max="5902" width="9.1796875" style="342"/>
    <col min="5903" max="5903" width="14" style="342" bestFit="1" customWidth="1"/>
    <col min="5904" max="6145" width="9.1796875" style="342"/>
    <col min="6146" max="6146" width="2.453125" style="342" customWidth="1"/>
    <col min="6147" max="6147" width="2.26953125" style="342" customWidth="1"/>
    <col min="6148" max="6148" width="43.453125" style="342" customWidth="1"/>
    <col min="6149" max="6149" width="17.54296875" style="342" bestFit="1" customWidth="1"/>
    <col min="6150" max="6150" width="9.1796875" style="342"/>
    <col min="6151" max="6151" width="5.7265625" style="342" customWidth="1"/>
    <col min="6152" max="6152" width="15.81640625" style="342" customWidth="1"/>
    <col min="6153" max="6153" width="7" style="342" customWidth="1"/>
    <col min="6154" max="6154" width="14" style="342" bestFit="1" customWidth="1"/>
    <col min="6155" max="6158" width="9.1796875" style="342"/>
    <col min="6159" max="6159" width="14" style="342" bestFit="1" customWidth="1"/>
    <col min="6160" max="6401" width="9.1796875" style="342"/>
    <col min="6402" max="6402" width="2.453125" style="342" customWidth="1"/>
    <col min="6403" max="6403" width="2.26953125" style="342" customWidth="1"/>
    <col min="6404" max="6404" width="43.453125" style="342" customWidth="1"/>
    <col min="6405" max="6405" width="17.54296875" style="342" bestFit="1" customWidth="1"/>
    <col min="6406" max="6406" width="9.1796875" style="342"/>
    <col min="6407" max="6407" width="5.7265625" style="342" customWidth="1"/>
    <col min="6408" max="6408" width="15.81640625" style="342" customWidth="1"/>
    <col min="6409" max="6409" width="7" style="342" customWidth="1"/>
    <col min="6410" max="6410" width="14" style="342" bestFit="1" customWidth="1"/>
    <col min="6411" max="6414" width="9.1796875" style="342"/>
    <col min="6415" max="6415" width="14" style="342" bestFit="1" customWidth="1"/>
    <col min="6416" max="6657" width="9.1796875" style="342"/>
    <col min="6658" max="6658" width="2.453125" style="342" customWidth="1"/>
    <col min="6659" max="6659" width="2.26953125" style="342" customWidth="1"/>
    <col min="6660" max="6660" width="43.453125" style="342" customWidth="1"/>
    <col min="6661" max="6661" width="17.54296875" style="342" bestFit="1" customWidth="1"/>
    <col min="6662" max="6662" width="9.1796875" style="342"/>
    <col min="6663" max="6663" width="5.7265625" style="342" customWidth="1"/>
    <col min="6664" max="6664" width="15.81640625" style="342" customWidth="1"/>
    <col min="6665" max="6665" width="7" style="342" customWidth="1"/>
    <col min="6666" max="6666" width="14" style="342" bestFit="1" customWidth="1"/>
    <col min="6667" max="6670" width="9.1796875" style="342"/>
    <col min="6671" max="6671" width="14" style="342" bestFit="1" customWidth="1"/>
    <col min="6672" max="6913" width="9.1796875" style="342"/>
    <col min="6914" max="6914" width="2.453125" style="342" customWidth="1"/>
    <col min="6915" max="6915" width="2.26953125" style="342" customWidth="1"/>
    <col min="6916" max="6916" width="43.453125" style="342" customWidth="1"/>
    <col min="6917" max="6917" width="17.54296875" style="342" bestFit="1" customWidth="1"/>
    <col min="6918" max="6918" width="9.1796875" style="342"/>
    <col min="6919" max="6919" width="5.7265625" style="342" customWidth="1"/>
    <col min="6920" max="6920" width="15.81640625" style="342" customWidth="1"/>
    <col min="6921" max="6921" width="7" style="342" customWidth="1"/>
    <col min="6922" max="6922" width="14" style="342" bestFit="1" customWidth="1"/>
    <col min="6923" max="6926" width="9.1796875" style="342"/>
    <col min="6927" max="6927" width="14" style="342" bestFit="1" customWidth="1"/>
    <col min="6928" max="7169" width="9.1796875" style="342"/>
    <col min="7170" max="7170" width="2.453125" style="342" customWidth="1"/>
    <col min="7171" max="7171" width="2.26953125" style="342" customWidth="1"/>
    <col min="7172" max="7172" width="43.453125" style="342" customWidth="1"/>
    <col min="7173" max="7173" width="17.54296875" style="342" bestFit="1" customWidth="1"/>
    <col min="7174" max="7174" width="9.1796875" style="342"/>
    <col min="7175" max="7175" width="5.7265625" style="342" customWidth="1"/>
    <col min="7176" max="7176" width="15.81640625" style="342" customWidth="1"/>
    <col min="7177" max="7177" width="7" style="342" customWidth="1"/>
    <col min="7178" max="7178" width="14" style="342" bestFit="1" customWidth="1"/>
    <col min="7179" max="7182" width="9.1796875" style="342"/>
    <col min="7183" max="7183" width="14" style="342" bestFit="1" customWidth="1"/>
    <col min="7184" max="7425" width="9.1796875" style="342"/>
    <col min="7426" max="7426" width="2.453125" style="342" customWidth="1"/>
    <col min="7427" max="7427" width="2.26953125" style="342" customWidth="1"/>
    <col min="7428" max="7428" width="43.453125" style="342" customWidth="1"/>
    <col min="7429" max="7429" width="17.54296875" style="342" bestFit="1" customWidth="1"/>
    <col min="7430" max="7430" width="9.1796875" style="342"/>
    <col min="7431" max="7431" width="5.7265625" style="342" customWidth="1"/>
    <col min="7432" max="7432" width="15.81640625" style="342" customWidth="1"/>
    <col min="7433" max="7433" width="7" style="342" customWidth="1"/>
    <col min="7434" max="7434" width="14" style="342" bestFit="1" customWidth="1"/>
    <col min="7435" max="7438" width="9.1796875" style="342"/>
    <col min="7439" max="7439" width="14" style="342" bestFit="1" customWidth="1"/>
    <col min="7440" max="7681" width="9.1796875" style="342"/>
    <col min="7682" max="7682" width="2.453125" style="342" customWidth="1"/>
    <col min="7683" max="7683" width="2.26953125" style="342" customWidth="1"/>
    <col min="7684" max="7684" width="43.453125" style="342" customWidth="1"/>
    <col min="7685" max="7685" width="17.54296875" style="342" bestFit="1" customWidth="1"/>
    <col min="7686" max="7686" width="9.1796875" style="342"/>
    <col min="7687" max="7687" width="5.7265625" style="342" customWidth="1"/>
    <col min="7688" max="7688" width="15.81640625" style="342" customWidth="1"/>
    <col min="7689" max="7689" width="7" style="342" customWidth="1"/>
    <col min="7690" max="7690" width="14" style="342" bestFit="1" customWidth="1"/>
    <col min="7691" max="7694" width="9.1796875" style="342"/>
    <col min="7695" max="7695" width="14" style="342" bestFit="1" customWidth="1"/>
    <col min="7696" max="7937" width="9.1796875" style="342"/>
    <col min="7938" max="7938" width="2.453125" style="342" customWidth="1"/>
    <col min="7939" max="7939" width="2.26953125" style="342" customWidth="1"/>
    <col min="7940" max="7940" width="43.453125" style="342" customWidth="1"/>
    <col min="7941" max="7941" width="17.54296875" style="342" bestFit="1" customWidth="1"/>
    <col min="7942" max="7942" width="9.1796875" style="342"/>
    <col min="7943" max="7943" width="5.7265625" style="342" customWidth="1"/>
    <col min="7944" max="7944" width="15.81640625" style="342" customWidth="1"/>
    <col min="7945" max="7945" width="7" style="342" customWidth="1"/>
    <col min="7946" max="7946" width="14" style="342" bestFit="1" customWidth="1"/>
    <col min="7947" max="7950" width="9.1796875" style="342"/>
    <col min="7951" max="7951" width="14" style="342" bestFit="1" customWidth="1"/>
    <col min="7952" max="8193" width="9.1796875" style="342"/>
    <col min="8194" max="8194" width="2.453125" style="342" customWidth="1"/>
    <col min="8195" max="8195" width="2.26953125" style="342" customWidth="1"/>
    <col min="8196" max="8196" width="43.453125" style="342" customWidth="1"/>
    <col min="8197" max="8197" width="17.54296875" style="342" bestFit="1" customWidth="1"/>
    <col min="8198" max="8198" width="9.1796875" style="342"/>
    <col min="8199" max="8199" width="5.7265625" style="342" customWidth="1"/>
    <col min="8200" max="8200" width="15.81640625" style="342" customWidth="1"/>
    <col min="8201" max="8201" width="7" style="342" customWidth="1"/>
    <col min="8202" max="8202" width="14" style="342" bestFit="1" customWidth="1"/>
    <col min="8203" max="8206" width="9.1796875" style="342"/>
    <col min="8207" max="8207" width="14" style="342" bestFit="1" customWidth="1"/>
    <col min="8208" max="8449" width="9.1796875" style="342"/>
    <col min="8450" max="8450" width="2.453125" style="342" customWidth="1"/>
    <col min="8451" max="8451" width="2.26953125" style="342" customWidth="1"/>
    <col min="8452" max="8452" width="43.453125" style="342" customWidth="1"/>
    <col min="8453" max="8453" width="17.54296875" style="342" bestFit="1" customWidth="1"/>
    <col min="8454" max="8454" width="9.1796875" style="342"/>
    <col min="8455" max="8455" width="5.7265625" style="342" customWidth="1"/>
    <col min="8456" max="8456" width="15.81640625" style="342" customWidth="1"/>
    <col min="8457" max="8457" width="7" style="342" customWidth="1"/>
    <col min="8458" max="8458" width="14" style="342" bestFit="1" customWidth="1"/>
    <col min="8459" max="8462" width="9.1796875" style="342"/>
    <col min="8463" max="8463" width="14" style="342" bestFit="1" customWidth="1"/>
    <col min="8464" max="8705" width="9.1796875" style="342"/>
    <col min="8706" max="8706" width="2.453125" style="342" customWidth="1"/>
    <col min="8707" max="8707" width="2.26953125" style="342" customWidth="1"/>
    <col min="8708" max="8708" width="43.453125" style="342" customWidth="1"/>
    <col min="8709" max="8709" width="17.54296875" style="342" bestFit="1" customWidth="1"/>
    <col min="8710" max="8710" width="9.1796875" style="342"/>
    <col min="8711" max="8711" width="5.7265625" style="342" customWidth="1"/>
    <col min="8712" max="8712" width="15.81640625" style="342" customWidth="1"/>
    <col min="8713" max="8713" width="7" style="342" customWidth="1"/>
    <col min="8714" max="8714" width="14" style="342" bestFit="1" customWidth="1"/>
    <col min="8715" max="8718" width="9.1796875" style="342"/>
    <col min="8719" max="8719" width="14" style="342" bestFit="1" customWidth="1"/>
    <col min="8720" max="8961" width="9.1796875" style="342"/>
    <col min="8962" max="8962" width="2.453125" style="342" customWidth="1"/>
    <col min="8963" max="8963" width="2.26953125" style="342" customWidth="1"/>
    <col min="8964" max="8964" width="43.453125" style="342" customWidth="1"/>
    <col min="8965" max="8965" width="17.54296875" style="342" bestFit="1" customWidth="1"/>
    <col min="8966" max="8966" width="9.1796875" style="342"/>
    <col min="8967" max="8967" width="5.7265625" style="342" customWidth="1"/>
    <col min="8968" max="8968" width="15.81640625" style="342" customWidth="1"/>
    <col min="8969" max="8969" width="7" style="342" customWidth="1"/>
    <col min="8970" max="8970" width="14" style="342" bestFit="1" customWidth="1"/>
    <col min="8971" max="8974" width="9.1796875" style="342"/>
    <col min="8975" max="8975" width="14" style="342" bestFit="1" customWidth="1"/>
    <col min="8976" max="9217" width="9.1796875" style="342"/>
    <col min="9218" max="9218" width="2.453125" style="342" customWidth="1"/>
    <col min="9219" max="9219" width="2.26953125" style="342" customWidth="1"/>
    <col min="9220" max="9220" width="43.453125" style="342" customWidth="1"/>
    <col min="9221" max="9221" width="17.54296875" style="342" bestFit="1" customWidth="1"/>
    <col min="9222" max="9222" width="9.1796875" style="342"/>
    <col min="9223" max="9223" width="5.7265625" style="342" customWidth="1"/>
    <col min="9224" max="9224" width="15.81640625" style="342" customWidth="1"/>
    <col min="9225" max="9225" width="7" style="342" customWidth="1"/>
    <col min="9226" max="9226" width="14" style="342" bestFit="1" customWidth="1"/>
    <col min="9227" max="9230" width="9.1796875" style="342"/>
    <col min="9231" max="9231" width="14" style="342" bestFit="1" customWidth="1"/>
    <col min="9232" max="9473" width="9.1796875" style="342"/>
    <col min="9474" max="9474" width="2.453125" style="342" customWidth="1"/>
    <col min="9475" max="9475" width="2.26953125" style="342" customWidth="1"/>
    <col min="9476" max="9476" width="43.453125" style="342" customWidth="1"/>
    <col min="9477" max="9477" width="17.54296875" style="342" bestFit="1" customWidth="1"/>
    <col min="9478" max="9478" width="9.1796875" style="342"/>
    <col min="9479" max="9479" width="5.7265625" style="342" customWidth="1"/>
    <col min="9480" max="9480" width="15.81640625" style="342" customWidth="1"/>
    <col min="9481" max="9481" width="7" style="342" customWidth="1"/>
    <col min="9482" max="9482" width="14" style="342" bestFit="1" customWidth="1"/>
    <col min="9483" max="9486" width="9.1796875" style="342"/>
    <col min="9487" max="9487" width="14" style="342" bestFit="1" customWidth="1"/>
    <col min="9488" max="9729" width="9.1796875" style="342"/>
    <col min="9730" max="9730" width="2.453125" style="342" customWidth="1"/>
    <col min="9731" max="9731" width="2.26953125" style="342" customWidth="1"/>
    <col min="9732" max="9732" width="43.453125" style="342" customWidth="1"/>
    <col min="9733" max="9733" width="17.54296875" style="342" bestFit="1" customWidth="1"/>
    <col min="9734" max="9734" width="9.1796875" style="342"/>
    <col min="9735" max="9735" width="5.7265625" style="342" customWidth="1"/>
    <col min="9736" max="9736" width="15.81640625" style="342" customWidth="1"/>
    <col min="9737" max="9737" width="7" style="342" customWidth="1"/>
    <col min="9738" max="9738" width="14" style="342" bestFit="1" customWidth="1"/>
    <col min="9739" max="9742" width="9.1796875" style="342"/>
    <col min="9743" max="9743" width="14" style="342" bestFit="1" customWidth="1"/>
    <col min="9744" max="9985" width="9.1796875" style="342"/>
    <col min="9986" max="9986" width="2.453125" style="342" customWidth="1"/>
    <col min="9987" max="9987" width="2.26953125" style="342" customWidth="1"/>
    <col min="9988" max="9988" width="43.453125" style="342" customWidth="1"/>
    <col min="9989" max="9989" width="17.54296875" style="342" bestFit="1" customWidth="1"/>
    <col min="9990" max="9990" width="9.1796875" style="342"/>
    <col min="9991" max="9991" width="5.7265625" style="342" customWidth="1"/>
    <col min="9992" max="9992" width="15.81640625" style="342" customWidth="1"/>
    <col min="9993" max="9993" width="7" style="342" customWidth="1"/>
    <col min="9994" max="9994" width="14" style="342" bestFit="1" customWidth="1"/>
    <col min="9995" max="9998" width="9.1796875" style="342"/>
    <col min="9999" max="9999" width="14" style="342" bestFit="1" customWidth="1"/>
    <col min="10000" max="10241" width="9.1796875" style="342"/>
    <col min="10242" max="10242" width="2.453125" style="342" customWidth="1"/>
    <col min="10243" max="10243" width="2.26953125" style="342" customWidth="1"/>
    <col min="10244" max="10244" width="43.453125" style="342" customWidth="1"/>
    <col min="10245" max="10245" width="17.54296875" style="342" bestFit="1" customWidth="1"/>
    <col min="10246" max="10246" width="9.1796875" style="342"/>
    <col min="10247" max="10247" width="5.7265625" style="342" customWidth="1"/>
    <col min="10248" max="10248" width="15.81640625" style="342" customWidth="1"/>
    <col min="10249" max="10249" width="7" style="342" customWidth="1"/>
    <col min="10250" max="10250" width="14" style="342" bestFit="1" customWidth="1"/>
    <col min="10251" max="10254" width="9.1796875" style="342"/>
    <col min="10255" max="10255" width="14" style="342" bestFit="1" customWidth="1"/>
    <col min="10256" max="10497" width="9.1796875" style="342"/>
    <col min="10498" max="10498" width="2.453125" style="342" customWidth="1"/>
    <col min="10499" max="10499" width="2.26953125" style="342" customWidth="1"/>
    <col min="10500" max="10500" width="43.453125" style="342" customWidth="1"/>
    <col min="10501" max="10501" width="17.54296875" style="342" bestFit="1" customWidth="1"/>
    <col min="10502" max="10502" width="9.1796875" style="342"/>
    <col min="10503" max="10503" width="5.7265625" style="342" customWidth="1"/>
    <col min="10504" max="10504" width="15.81640625" style="342" customWidth="1"/>
    <col min="10505" max="10505" width="7" style="342" customWidth="1"/>
    <col min="10506" max="10506" width="14" style="342" bestFit="1" customWidth="1"/>
    <col min="10507" max="10510" width="9.1796875" style="342"/>
    <col min="10511" max="10511" width="14" style="342" bestFit="1" customWidth="1"/>
    <col min="10512" max="10753" width="9.1796875" style="342"/>
    <col min="10754" max="10754" width="2.453125" style="342" customWidth="1"/>
    <col min="10755" max="10755" width="2.26953125" style="342" customWidth="1"/>
    <col min="10756" max="10756" width="43.453125" style="342" customWidth="1"/>
    <col min="10757" max="10757" width="17.54296875" style="342" bestFit="1" customWidth="1"/>
    <col min="10758" max="10758" width="9.1796875" style="342"/>
    <col min="10759" max="10759" width="5.7265625" style="342" customWidth="1"/>
    <col min="10760" max="10760" width="15.81640625" style="342" customWidth="1"/>
    <col min="10761" max="10761" width="7" style="342" customWidth="1"/>
    <col min="10762" max="10762" width="14" style="342" bestFit="1" customWidth="1"/>
    <col min="10763" max="10766" width="9.1796875" style="342"/>
    <col min="10767" max="10767" width="14" style="342" bestFit="1" customWidth="1"/>
    <col min="10768" max="11009" width="9.1796875" style="342"/>
    <col min="11010" max="11010" width="2.453125" style="342" customWidth="1"/>
    <col min="11011" max="11011" width="2.26953125" style="342" customWidth="1"/>
    <col min="11012" max="11012" width="43.453125" style="342" customWidth="1"/>
    <col min="11013" max="11013" width="17.54296875" style="342" bestFit="1" customWidth="1"/>
    <col min="11014" max="11014" width="9.1796875" style="342"/>
    <col min="11015" max="11015" width="5.7265625" style="342" customWidth="1"/>
    <col min="11016" max="11016" width="15.81640625" style="342" customWidth="1"/>
    <col min="11017" max="11017" width="7" style="342" customWidth="1"/>
    <col min="11018" max="11018" width="14" style="342" bestFit="1" customWidth="1"/>
    <col min="11019" max="11022" width="9.1796875" style="342"/>
    <col min="11023" max="11023" width="14" style="342" bestFit="1" customWidth="1"/>
    <col min="11024" max="11265" width="9.1796875" style="342"/>
    <col min="11266" max="11266" width="2.453125" style="342" customWidth="1"/>
    <col min="11267" max="11267" width="2.26953125" style="342" customWidth="1"/>
    <col min="11268" max="11268" width="43.453125" style="342" customWidth="1"/>
    <col min="11269" max="11269" width="17.54296875" style="342" bestFit="1" customWidth="1"/>
    <col min="11270" max="11270" width="9.1796875" style="342"/>
    <col min="11271" max="11271" width="5.7265625" style="342" customWidth="1"/>
    <col min="11272" max="11272" width="15.81640625" style="342" customWidth="1"/>
    <col min="11273" max="11273" width="7" style="342" customWidth="1"/>
    <col min="11274" max="11274" width="14" style="342" bestFit="1" customWidth="1"/>
    <col min="11275" max="11278" width="9.1796875" style="342"/>
    <col min="11279" max="11279" width="14" style="342" bestFit="1" customWidth="1"/>
    <col min="11280" max="11521" width="9.1796875" style="342"/>
    <col min="11522" max="11522" width="2.453125" style="342" customWidth="1"/>
    <col min="11523" max="11523" width="2.26953125" style="342" customWidth="1"/>
    <col min="11524" max="11524" width="43.453125" style="342" customWidth="1"/>
    <col min="11525" max="11525" width="17.54296875" style="342" bestFit="1" customWidth="1"/>
    <col min="11526" max="11526" width="9.1796875" style="342"/>
    <col min="11527" max="11527" width="5.7265625" style="342" customWidth="1"/>
    <col min="11528" max="11528" width="15.81640625" style="342" customWidth="1"/>
    <col min="11529" max="11529" width="7" style="342" customWidth="1"/>
    <col min="11530" max="11530" width="14" style="342" bestFit="1" customWidth="1"/>
    <col min="11531" max="11534" width="9.1796875" style="342"/>
    <col min="11535" max="11535" width="14" style="342" bestFit="1" customWidth="1"/>
    <col min="11536" max="11777" width="9.1796875" style="342"/>
    <col min="11778" max="11778" width="2.453125" style="342" customWidth="1"/>
    <col min="11779" max="11779" width="2.26953125" style="342" customWidth="1"/>
    <col min="11780" max="11780" width="43.453125" style="342" customWidth="1"/>
    <col min="11781" max="11781" width="17.54296875" style="342" bestFit="1" customWidth="1"/>
    <col min="11782" max="11782" width="9.1796875" style="342"/>
    <col min="11783" max="11783" width="5.7265625" style="342" customWidth="1"/>
    <col min="11784" max="11784" width="15.81640625" style="342" customWidth="1"/>
    <col min="11785" max="11785" width="7" style="342" customWidth="1"/>
    <col min="11786" max="11786" width="14" style="342" bestFit="1" customWidth="1"/>
    <col min="11787" max="11790" width="9.1796875" style="342"/>
    <col min="11791" max="11791" width="14" style="342" bestFit="1" customWidth="1"/>
    <col min="11792" max="12033" width="9.1796875" style="342"/>
    <col min="12034" max="12034" width="2.453125" style="342" customWidth="1"/>
    <col min="12035" max="12035" width="2.26953125" style="342" customWidth="1"/>
    <col min="12036" max="12036" width="43.453125" style="342" customWidth="1"/>
    <col min="12037" max="12037" width="17.54296875" style="342" bestFit="1" customWidth="1"/>
    <col min="12038" max="12038" width="9.1796875" style="342"/>
    <col min="12039" max="12039" width="5.7265625" style="342" customWidth="1"/>
    <col min="12040" max="12040" width="15.81640625" style="342" customWidth="1"/>
    <col min="12041" max="12041" width="7" style="342" customWidth="1"/>
    <col min="12042" max="12042" width="14" style="342" bestFit="1" customWidth="1"/>
    <col min="12043" max="12046" width="9.1796875" style="342"/>
    <col min="12047" max="12047" width="14" style="342" bestFit="1" customWidth="1"/>
    <col min="12048" max="12289" width="9.1796875" style="342"/>
    <col min="12290" max="12290" width="2.453125" style="342" customWidth="1"/>
    <col min="12291" max="12291" width="2.26953125" style="342" customWidth="1"/>
    <col min="12292" max="12292" width="43.453125" style="342" customWidth="1"/>
    <col min="12293" max="12293" width="17.54296875" style="342" bestFit="1" customWidth="1"/>
    <col min="12294" max="12294" width="9.1796875" style="342"/>
    <col min="12295" max="12295" width="5.7265625" style="342" customWidth="1"/>
    <col min="12296" max="12296" width="15.81640625" style="342" customWidth="1"/>
    <col min="12297" max="12297" width="7" style="342" customWidth="1"/>
    <col min="12298" max="12298" width="14" style="342" bestFit="1" customWidth="1"/>
    <col min="12299" max="12302" width="9.1796875" style="342"/>
    <col min="12303" max="12303" width="14" style="342" bestFit="1" customWidth="1"/>
    <col min="12304" max="12545" width="9.1796875" style="342"/>
    <col min="12546" max="12546" width="2.453125" style="342" customWidth="1"/>
    <col min="12547" max="12547" width="2.26953125" style="342" customWidth="1"/>
    <col min="12548" max="12548" width="43.453125" style="342" customWidth="1"/>
    <col min="12549" max="12549" width="17.54296875" style="342" bestFit="1" customWidth="1"/>
    <col min="12550" max="12550" width="9.1796875" style="342"/>
    <col min="12551" max="12551" width="5.7265625" style="342" customWidth="1"/>
    <col min="12552" max="12552" width="15.81640625" style="342" customWidth="1"/>
    <col min="12553" max="12553" width="7" style="342" customWidth="1"/>
    <col min="12554" max="12554" width="14" style="342" bestFit="1" customWidth="1"/>
    <col min="12555" max="12558" width="9.1796875" style="342"/>
    <col min="12559" max="12559" width="14" style="342" bestFit="1" customWidth="1"/>
    <col min="12560" max="12801" width="9.1796875" style="342"/>
    <col min="12802" max="12802" width="2.453125" style="342" customWidth="1"/>
    <col min="12803" max="12803" width="2.26953125" style="342" customWidth="1"/>
    <col min="12804" max="12804" width="43.453125" style="342" customWidth="1"/>
    <col min="12805" max="12805" width="17.54296875" style="342" bestFit="1" customWidth="1"/>
    <col min="12806" max="12806" width="9.1796875" style="342"/>
    <col min="12807" max="12807" width="5.7265625" style="342" customWidth="1"/>
    <col min="12808" max="12808" width="15.81640625" style="342" customWidth="1"/>
    <col min="12809" max="12809" width="7" style="342" customWidth="1"/>
    <col min="12810" max="12810" width="14" style="342" bestFit="1" customWidth="1"/>
    <col min="12811" max="12814" width="9.1796875" style="342"/>
    <col min="12815" max="12815" width="14" style="342" bestFit="1" customWidth="1"/>
    <col min="12816" max="13057" width="9.1796875" style="342"/>
    <col min="13058" max="13058" width="2.453125" style="342" customWidth="1"/>
    <col min="13059" max="13059" width="2.26953125" style="342" customWidth="1"/>
    <col min="13060" max="13060" width="43.453125" style="342" customWidth="1"/>
    <col min="13061" max="13061" width="17.54296875" style="342" bestFit="1" customWidth="1"/>
    <col min="13062" max="13062" width="9.1796875" style="342"/>
    <col min="13063" max="13063" width="5.7265625" style="342" customWidth="1"/>
    <col min="13064" max="13064" width="15.81640625" style="342" customWidth="1"/>
    <col min="13065" max="13065" width="7" style="342" customWidth="1"/>
    <col min="13066" max="13066" width="14" style="342" bestFit="1" customWidth="1"/>
    <col min="13067" max="13070" width="9.1796875" style="342"/>
    <col min="13071" max="13071" width="14" style="342" bestFit="1" customWidth="1"/>
    <col min="13072" max="13313" width="9.1796875" style="342"/>
    <col min="13314" max="13314" width="2.453125" style="342" customWidth="1"/>
    <col min="13315" max="13315" width="2.26953125" style="342" customWidth="1"/>
    <col min="13316" max="13316" width="43.453125" style="342" customWidth="1"/>
    <col min="13317" max="13317" width="17.54296875" style="342" bestFit="1" customWidth="1"/>
    <col min="13318" max="13318" width="9.1796875" style="342"/>
    <col min="13319" max="13319" width="5.7265625" style="342" customWidth="1"/>
    <col min="13320" max="13320" width="15.81640625" style="342" customWidth="1"/>
    <col min="13321" max="13321" width="7" style="342" customWidth="1"/>
    <col min="13322" max="13322" width="14" style="342" bestFit="1" customWidth="1"/>
    <col min="13323" max="13326" width="9.1796875" style="342"/>
    <col min="13327" max="13327" width="14" style="342" bestFit="1" customWidth="1"/>
    <col min="13328" max="13569" width="9.1796875" style="342"/>
    <col min="13570" max="13570" width="2.453125" style="342" customWidth="1"/>
    <col min="13571" max="13571" width="2.26953125" style="342" customWidth="1"/>
    <col min="13572" max="13572" width="43.453125" style="342" customWidth="1"/>
    <col min="13573" max="13573" width="17.54296875" style="342" bestFit="1" customWidth="1"/>
    <col min="13574" max="13574" width="9.1796875" style="342"/>
    <col min="13575" max="13575" width="5.7265625" style="342" customWidth="1"/>
    <col min="13576" max="13576" width="15.81640625" style="342" customWidth="1"/>
    <col min="13577" max="13577" width="7" style="342" customWidth="1"/>
    <col min="13578" max="13578" width="14" style="342" bestFit="1" customWidth="1"/>
    <col min="13579" max="13582" width="9.1796875" style="342"/>
    <col min="13583" max="13583" width="14" style="342" bestFit="1" customWidth="1"/>
    <col min="13584" max="13825" width="9.1796875" style="342"/>
    <col min="13826" max="13826" width="2.453125" style="342" customWidth="1"/>
    <col min="13827" max="13827" width="2.26953125" style="342" customWidth="1"/>
    <col min="13828" max="13828" width="43.453125" style="342" customWidth="1"/>
    <col min="13829" max="13829" width="17.54296875" style="342" bestFit="1" customWidth="1"/>
    <col min="13830" max="13830" width="9.1796875" style="342"/>
    <col min="13831" max="13831" width="5.7265625" style="342" customWidth="1"/>
    <col min="13832" max="13832" width="15.81640625" style="342" customWidth="1"/>
    <col min="13833" max="13833" width="7" style="342" customWidth="1"/>
    <col min="13834" max="13834" width="14" style="342" bestFit="1" customWidth="1"/>
    <col min="13835" max="13838" width="9.1796875" style="342"/>
    <col min="13839" max="13839" width="14" style="342" bestFit="1" customWidth="1"/>
    <col min="13840" max="14081" width="9.1796875" style="342"/>
    <col min="14082" max="14082" width="2.453125" style="342" customWidth="1"/>
    <col min="14083" max="14083" width="2.26953125" style="342" customWidth="1"/>
    <col min="14084" max="14084" width="43.453125" style="342" customWidth="1"/>
    <col min="14085" max="14085" width="17.54296875" style="342" bestFit="1" customWidth="1"/>
    <col min="14086" max="14086" width="9.1796875" style="342"/>
    <col min="14087" max="14087" width="5.7265625" style="342" customWidth="1"/>
    <col min="14088" max="14088" width="15.81640625" style="342" customWidth="1"/>
    <col min="14089" max="14089" width="7" style="342" customWidth="1"/>
    <col min="14090" max="14090" width="14" style="342" bestFit="1" customWidth="1"/>
    <col min="14091" max="14094" width="9.1796875" style="342"/>
    <col min="14095" max="14095" width="14" style="342" bestFit="1" customWidth="1"/>
    <col min="14096" max="14337" width="9.1796875" style="342"/>
    <col min="14338" max="14338" width="2.453125" style="342" customWidth="1"/>
    <col min="14339" max="14339" width="2.26953125" style="342" customWidth="1"/>
    <col min="14340" max="14340" width="43.453125" style="342" customWidth="1"/>
    <col min="14341" max="14341" width="17.54296875" style="342" bestFit="1" customWidth="1"/>
    <col min="14342" max="14342" width="9.1796875" style="342"/>
    <col min="14343" max="14343" width="5.7265625" style="342" customWidth="1"/>
    <col min="14344" max="14344" width="15.81640625" style="342" customWidth="1"/>
    <col min="14345" max="14345" width="7" style="342" customWidth="1"/>
    <col min="14346" max="14346" width="14" style="342" bestFit="1" customWidth="1"/>
    <col min="14347" max="14350" width="9.1796875" style="342"/>
    <col min="14351" max="14351" width="14" style="342" bestFit="1" customWidth="1"/>
    <col min="14352" max="14593" width="9.1796875" style="342"/>
    <col min="14594" max="14594" width="2.453125" style="342" customWidth="1"/>
    <col min="14595" max="14595" width="2.26953125" style="342" customWidth="1"/>
    <col min="14596" max="14596" width="43.453125" style="342" customWidth="1"/>
    <col min="14597" max="14597" width="17.54296875" style="342" bestFit="1" customWidth="1"/>
    <col min="14598" max="14598" width="9.1796875" style="342"/>
    <col min="14599" max="14599" width="5.7265625" style="342" customWidth="1"/>
    <col min="14600" max="14600" width="15.81640625" style="342" customWidth="1"/>
    <col min="14601" max="14601" width="7" style="342" customWidth="1"/>
    <col min="14602" max="14602" width="14" style="342" bestFit="1" customWidth="1"/>
    <col min="14603" max="14606" width="9.1796875" style="342"/>
    <col min="14607" max="14607" width="14" style="342" bestFit="1" customWidth="1"/>
    <col min="14608" max="14849" width="9.1796875" style="342"/>
    <col min="14850" max="14850" width="2.453125" style="342" customWidth="1"/>
    <col min="14851" max="14851" width="2.26953125" style="342" customWidth="1"/>
    <col min="14852" max="14852" width="43.453125" style="342" customWidth="1"/>
    <col min="14853" max="14853" width="17.54296875" style="342" bestFit="1" customWidth="1"/>
    <col min="14854" max="14854" width="9.1796875" style="342"/>
    <col min="14855" max="14855" width="5.7265625" style="342" customWidth="1"/>
    <col min="14856" max="14856" width="15.81640625" style="342" customWidth="1"/>
    <col min="14857" max="14857" width="7" style="342" customWidth="1"/>
    <col min="14858" max="14858" width="14" style="342" bestFit="1" customWidth="1"/>
    <col min="14859" max="14862" width="9.1796875" style="342"/>
    <col min="14863" max="14863" width="14" style="342" bestFit="1" customWidth="1"/>
    <col min="14864" max="15105" width="9.1796875" style="342"/>
    <col min="15106" max="15106" width="2.453125" style="342" customWidth="1"/>
    <col min="15107" max="15107" width="2.26953125" style="342" customWidth="1"/>
    <col min="15108" max="15108" width="43.453125" style="342" customWidth="1"/>
    <col min="15109" max="15109" width="17.54296875" style="342" bestFit="1" customWidth="1"/>
    <col min="15110" max="15110" width="9.1796875" style="342"/>
    <col min="15111" max="15111" width="5.7265625" style="342" customWidth="1"/>
    <col min="15112" max="15112" width="15.81640625" style="342" customWidth="1"/>
    <col min="15113" max="15113" width="7" style="342" customWidth="1"/>
    <col min="15114" max="15114" width="14" style="342" bestFit="1" customWidth="1"/>
    <col min="15115" max="15118" width="9.1796875" style="342"/>
    <col min="15119" max="15119" width="14" style="342" bestFit="1" customWidth="1"/>
    <col min="15120" max="15361" width="9.1796875" style="342"/>
    <col min="15362" max="15362" width="2.453125" style="342" customWidth="1"/>
    <col min="15363" max="15363" width="2.26953125" style="342" customWidth="1"/>
    <col min="15364" max="15364" width="43.453125" style="342" customWidth="1"/>
    <col min="15365" max="15365" width="17.54296875" style="342" bestFit="1" customWidth="1"/>
    <col min="15366" max="15366" width="9.1796875" style="342"/>
    <col min="15367" max="15367" width="5.7265625" style="342" customWidth="1"/>
    <col min="15368" max="15368" width="15.81640625" style="342" customWidth="1"/>
    <col min="15369" max="15369" width="7" style="342" customWidth="1"/>
    <col min="15370" max="15370" width="14" style="342" bestFit="1" customWidth="1"/>
    <col min="15371" max="15374" width="9.1796875" style="342"/>
    <col min="15375" max="15375" width="14" style="342" bestFit="1" customWidth="1"/>
    <col min="15376" max="15617" width="9.1796875" style="342"/>
    <col min="15618" max="15618" width="2.453125" style="342" customWidth="1"/>
    <col min="15619" max="15619" width="2.26953125" style="342" customWidth="1"/>
    <col min="15620" max="15620" width="43.453125" style="342" customWidth="1"/>
    <col min="15621" max="15621" width="17.54296875" style="342" bestFit="1" customWidth="1"/>
    <col min="15622" max="15622" width="9.1796875" style="342"/>
    <col min="15623" max="15623" width="5.7265625" style="342" customWidth="1"/>
    <col min="15624" max="15624" width="15.81640625" style="342" customWidth="1"/>
    <col min="15625" max="15625" width="7" style="342" customWidth="1"/>
    <col min="15626" max="15626" width="14" style="342" bestFit="1" customWidth="1"/>
    <col min="15627" max="15630" width="9.1796875" style="342"/>
    <col min="15631" max="15631" width="14" style="342" bestFit="1" customWidth="1"/>
    <col min="15632" max="15873" width="9.1796875" style="342"/>
    <col min="15874" max="15874" width="2.453125" style="342" customWidth="1"/>
    <col min="15875" max="15875" width="2.26953125" style="342" customWidth="1"/>
    <col min="15876" max="15876" width="43.453125" style="342" customWidth="1"/>
    <col min="15877" max="15877" width="17.54296875" style="342" bestFit="1" customWidth="1"/>
    <col min="15878" max="15878" width="9.1796875" style="342"/>
    <col min="15879" max="15879" width="5.7265625" style="342" customWidth="1"/>
    <col min="15880" max="15880" width="15.81640625" style="342" customWidth="1"/>
    <col min="15881" max="15881" width="7" style="342" customWidth="1"/>
    <col min="15882" max="15882" width="14" style="342" bestFit="1" customWidth="1"/>
    <col min="15883" max="15886" width="9.1796875" style="342"/>
    <col min="15887" max="15887" width="14" style="342" bestFit="1" customWidth="1"/>
    <col min="15888" max="16129" width="9.1796875" style="342"/>
    <col min="16130" max="16130" width="2.453125" style="342" customWidth="1"/>
    <col min="16131" max="16131" width="2.26953125" style="342" customWidth="1"/>
    <col min="16132" max="16132" width="43.453125" style="342" customWidth="1"/>
    <col min="16133" max="16133" width="17.54296875" style="342" bestFit="1" customWidth="1"/>
    <col min="16134" max="16134" width="9.1796875" style="342"/>
    <col min="16135" max="16135" width="5.7265625" style="342" customWidth="1"/>
    <col min="16136" max="16136" width="15.81640625" style="342" customWidth="1"/>
    <col min="16137" max="16137" width="7" style="342" customWidth="1"/>
    <col min="16138" max="16138" width="14" style="342" bestFit="1" customWidth="1"/>
    <col min="16139" max="16142" width="9.1796875" style="342"/>
    <col min="16143" max="16143" width="14" style="342" bestFit="1" customWidth="1"/>
    <col min="16144" max="16384" width="9.1796875" style="342"/>
  </cols>
  <sheetData>
    <row r="1" spans="2:6" ht="13" thickBot="1"/>
    <row r="2" spans="2:6" ht="32.25" customHeight="1" thickBot="1">
      <c r="B2" s="344" t="s">
        <v>181</v>
      </c>
      <c r="C2" s="345"/>
      <c r="D2" s="345"/>
      <c r="E2" s="346"/>
      <c r="F2" s="347"/>
    </row>
    <row r="4" spans="2:6" ht="13">
      <c r="B4" s="348" t="s">
        <v>125</v>
      </c>
    </row>
    <row r="6" spans="2:6">
      <c r="C6" s="349" t="s">
        <v>172</v>
      </c>
      <c r="E6" s="343">
        <v>4000</v>
      </c>
    </row>
    <row r="7" spans="2:6">
      <c r="C7" s="214" t="s">
        <v>85</v>
      </c>
      <c r="E7" s="343">
        <v>5000</v>
      </c>
    </row>
    <row r="8" spans="2:6">
      <c r="C8" s="349" t="s">
        <v>184</v>
      </c>
      <c r="E8" s="343">
        <v>0</v>
      </c>
    </row>
    <row r="9" spans="2:6">
      <c r="C9" s="349" t="s">
        <v>123</v>
      </c>
      <c r="E9" s="343">
        <v>6000</v>
      </c>
    </row>
    <row r="10" spans="2:6">
      <c r="B10" s="350"/>
      <c r="C10" s="351" t="s">
        <v>173</v>
      </c>
      <c r="D10" s="350"/>
      <c r="E10" s="352">
        <f>5000</f>
        <v>5000</v>
      </c>
    </row>
    <row r="11" spans="2:6">
      <c r="B11" s="349" t="s">
        <v>95</v>
      </c>
      <c r="E11" s="343">
        <f>SUM(E6:E10)</f>
        <v>20000</v>
      </c>
    </row>
    <row r="13" spans="2:6" ht="13">
      <c r="B13" s="348" t="s">
        <v>114</v>
      </c>
    </row>
    <row r="15" spans="2:6" s="214" customFormat="1" ht="18" customHeight="1">
      <c r="B15" s="214" t="s">
        <v>218</v>
      </c>
      <c r="E15" s="372">
        <v>1244376</v>
      </c>
    </row>
    <row r="17" spans="2:5">
      <c r="B17" s="349" t="s">
        <v>127</v>
      </c>
      <c r="E17" s="343">
        <v>0</v>
      </c>
    </row>
    <row r="19" spans="2:5">
      <c r="B19" s="342" t="s">
        <v>35</v>
      </c>
    </row>
    <row r="20" spans="2:5">
      <c r="C20" s="342" t="s">
        <v>97</v>
      </c>
      <c r="E20" s="343">
        <v>0</v>
      </c>
    </row>
    <row r="21" spans="2:5">
      <c r="C21" s="342" t="s">
        <v>98</v>
      </c>
      <c r="E21" s="343">
        <v>0</v>
      </c>
    </row>
    <row r="22" spans="2:5">
      <c r="C22" s="342" t="s">
        <v>99</v>
      </c>
      <c r="E22" s="343">
        <v>0</v>
      </c>
    </row>
    <row r="23" spans="2:5">
      <c r="C23" s="349" t="s">
        <v>121</v>
      </c>
      <c r="E23" s="343">
        <v>0</v>
      </c>
    </row>
    <row r="24" spans="2:5">
      <c r="B24" s="342" t="s">
        <v>100</v>
      </c>
      <c r="E24" s="343">
        <v>0</v>
      </c>
    </row>
    <row r="25" spans="2:5">
      <c r="C25" s="342" t="s">
        <v>174</v>
      </c>
      <c r="E25" s="343">
        <v>0</v>
      </c>
    </row>
    <row r="26" spans="2:5">
      <c r="C26" s="342" t="s">
        <v>175</v>
      </c>
      <c r="E26" s="343">
        <v>0</v>
      </c>
    </row>
    <row r="27" spans="2:5">
      <c r="C27" s="342" t="s">
        <v>101</v>
      </c>
      <c r="E27" s="343">
        <v>0</v>
      </c>
    </row>
    <row r="28" spans="2:5">
      <c r="B28" s="349" t="s">
        <v>122</v>
      </c>
      <c r="E28" s="343">
        <v>0</v>
      </c>
    </row>
    <row r="29" spans="2:5">
      <c r="C29" s="349" t="s">
        <v>109</v>
      </c>
      <c r="E29" s="343">
        <v>0</v>
      </c>
    </row>
    <row r="30" spans="2:5">
      <c r="C30" s="349" t="s">
        <v>110</v>
      </c>
      <c r="E30" s="343">
        <v>0</v>
      </c>
    </row>
    <row r="31" spans="2:5">
      <c r="C31" s="342" t="s">
        <v>102</v>
      </c>
      <c r="E31" s="343">
        <v>0</v>
      </c>
    </row>
    <row r="32" spans="2:5">
      <c r="C32" s="342" t="s">
        <v>103</v>
      </c>
      <c r="E32" s="343">
        <v>0</v>
      </c>
    </row>
    <row r="33" spans="2:5">
      <c r="C33" s="342" t="s">
        <v>104</v>
      </c>
      <c r="E33" s="343">
        <v>0</v>
      </c>
    </row>
    <row r="34" spans="2:5">
      <c r="C34" s="342" t="s">
        <v>105</v>
      </c>
      <c r="E34" s="343">
        <v>0</v>
      </c>
    </row>
    <row r="35" spans="2:5">
      <c r="B35" s="350" t="s">
        <v>106</v>
      </c>
      <c r="C35" s="350"/>
      <c r="D35" s="350"/>
      <c r="E35" s="352">
        <v>0</v>
      </c>
    </row>
    <row r="36" spans="2:5">
      <c r="B36" s="342" t="s">
        <v>95</v>
      </c>
      <c r="E36" s="343">
        <f>SUM(E20:E35)</f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N25"/>
  <sheetViews>
    <sheetView topLeftCell="P1" workbookViewId="0">
      <selection activeCell="R2" sqref="R2:X2"/>
    </sheetView>
  </sheetViews>
  <sheetFormatPr defaultRowHeight="12.5"/>
  <cols>
    <col min="1" max="1" width="4.26953125" customWidth="1"/>
    <col min="2" max="2" width="10" customWidth="1"/>
    <col min="3" max="3" width="6.7265625" bestFit="1" customWidth="1"/>
    <col min="4" max="4" width="9.54296875" bestFit="1" customWidth="1"/>
    <col min="5" max="5" width="10.54296875" customWidth="1"/>
    <col min="6" max="6" width="11.453125" customWidth="1"/>
    <col min="7" max="7" width="10.54296875" customWidth="1"/>
    <col min="8" max="8" width="11.453125" customWidth="1"/>
    <col min="9" max="9" width="10.54296875" customWidth="1"/>
    <col min="10" max="10" width="11.453125" bestFit="1" customWidth="1"/>
    <col min="11" max="11" width="10.7265625" bestFit="1" customWidth="1"/>
    <col min="12" max="12" width="12" customWidth="1"/>
    <col min="13" max="13" width="10.54296875" bestFit="1" customWidth="1"/>
    <col min="14" max="14" width="11.453125" bestFit="1" customWidth="1"/>
    <col min="15" max="15" width="10.54296875" bestFit="1" customWidth="1"/>
    <col min="16" max="16" width="11.81640625" bestFit="1" customWidth="1"/>
    <col min="17" max="17" width="10.54296875" bestFit="1" customWidth="1"/>
    <col min="18" max="18" width="11.54296875" customWidth="1"/>
    <col min="19" max="19" width="10.54296875" bestFit="1" customWidth="1"/>
    <col min="21" max="21" width="9.6328125" bestFit="1" customWidth="1"/>
    <col min="23" max="23" width="9.6328125" bestFit="1" customWidth="1"/>
    <col min="25" max="25" width="9.6328125" bestFit="1" customWidth="1"/>
  </cols>
  <sheetData>
    <row r="1" spans="1:118" ht="16.5" customHeight="1" thickBot="1">
      <c r="M1" s="282"/>
      <c r="N1" s="282"/>
      <c r="O1" s="282"/>
    </row>
    <row r="2" spans="1:118" ht="31.5" customHeight="1" thickBot="1">
      <c r="B2" s="328" t="s">
        <v>182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  <c r="P2" s="329"/>
      <c r="Q2" s="329"/>
      <c r="R2" s="329"/>
      <c r="S2" s="329"/>
      <c r="T2" s="329"/>
      <c r="U2" s="329"/>
      <c r="V2" s="329"/>
      <c r="W2" s="329"/>
      <c r="X2" s="329"/>
      <c r="Y2" s="331"/>
    </row>
    <row r="3" spans="1:118" ht="12" customHeight="1">
      <c r="O3" s="282"/>
      <c r="P3" s="282"/>
      <c r="Q3" s="282"/>
    </row>
    <row r="4" spans="1:118" ht="12" customHeight="1">
      <c r="B4" s="284"/>
      <c r="C4" s="285"/>
      <c r="D4" s="319" t="s">
        <v>137</v>
      </c>
      <c r="E4" s="332" t="s">
        <v>138</v>
      </c>
      <c r="F4" s="305" t="s">
        <v>137</v>
      </c>
      <c r="G4" s="306" t="s">
        <v>138</v>
      </c>
      <c r="H4" s="325" t="s">
        <v>137</v>
      </c>
      <c r="I4" s="332" t="s">
        <v>138</v>
      </c>
      <c r="J4" s="305" t="s">
        <v>137</v>
      </c>
      <c r="K4" s="306" t="s">
        <v>138</v>
      </c>
      <c r="L4" s="325" t="s">
        <v>137</v>
      </c>
      <c r="M4" s="332" t="s">
        <v>138</v>
      </c>
      <c r="N4" s="305" t="s">
        <v>137</v>
      </c>
      <c r="O4" s="306" t="s">
        <v>138</v>
      </c>
      <c r="P4" s="325" t="s">
        <v>137</v>
      </c>
      <c r="Q4" s="332" t="s">
        <v>138</v>
      </c>
      <c r="R4" s="305" t="s">
        <v>137</v>
      </c>
      <c r="S4" s="306" t="s">
        <v>138</v>
      </c>
      <c r="T4" s="325" t="s">
        <v>137</v>
      </c>
      <c r="U4" s="332" t="s">
        <v>138</v>
      </c>
      <c r="V4" s="305" t="s">
        <v>137</v>
      </c>
      <c r="W4" s="306" t="s">
        <v>138</v>
      </c>
      <c r="X4" s="325" t="s">
        <v>137</v>
      </c>
      <c r="Y4" s="332" t="s">
        <v>138</v>
      </c>
    </row>
    <row r="5" spans="1:118" ht="13">
      <c r="B5" s="286" t="s">
        <v>139</v>
      </c>
      <c r="C5" s="287" t="s">
        <v>140</v>
      </c>
      <c r="D5" s="326" t="s">
        <v>190</v>
      </c>
      <c r="E5" s="333"/>
      <c r="F5" s="314" t="s">
        <v>191</v>
      </c>
      <c r="G5" s="334"/>
      <c r="H5" s="326" t="s">
        <v>192</v>
      </c>
      <c r="I5" s="333"/>
      <c r="J5" s="314" t="s">
        <v>199</v>
      </c>
      <c r="K5" s="334"/>
      <c r="L5" s="326" t="s">
        <v>206</v>
      </c>
      <c r="M5" s="333"/>
      <c r="N5" s="314" t="s">
        <v>207</v>
      </c>
      <c r="O5" s="334"/>
      <c r="P5" s="326" t="s">
        <v>208</v>
      </c>
      <c r="Q5" s="333"/>
      <c r="R5" s="314" t="s">
        <v>209</v>
      </c>
      <c r="S5" s="334"/>
      <c r="T5" s="326" t="s">
        <v>210</v>
      </c>
      <c r="U5" s="333"/>
      <c r="V5" s="314" t="s">
        <v>211</v>
      </c>
      <c r="W5" s="334"/>
      <c r="X5" s="326" t="s">
        <v>212</v>
      </c>
      <c r="Y5" s="333"/>
    </row>
    <row r="6" spans="1:118">
      <c r="B6" s="286" t="s">
        <v>189</v>
      </c>
      <c r="C6" s="288">
        <v>0.6</v>
      </c>
      <c r="D6" s="319">
        <v>0</v>
      </c>
      <c r="E6" s="320">
        <f>D6*$C6</f>
        <v>0</v>
      </c>
      <c r="F6" s="305">
        <v>0</v>
      </c>
      <c r="G6" s="307">
        <f>F6*$C6</f>
        <v>0</v>
      </c>
      <c r="H6" s="319">
        <v>0</v>
      </c>
      <c r="I6" s="320">
        <f>H6*$C6</f>
        <v>0</v>
      </c>
      <c r="J6" s="305">
        <v>0</v>
      </c>
      <c r="K6" s="307">
        <f>J6*$C6</f>
        <v>0</v>
      </c>
      <c r="L6" s="319">
        <v>0</v>
      </c>
      <c r="M6" s="320">
        <f>L6*$C6</f>
        <v>0</v>
      </c>
      <c r="N6" s="305">
        <v>0</v>
      </c>
      <c r="O6" s="307">
        <f>N6*$C6</f>
        <v>0</v>
      </c>
      <c r="P6" s="319">
        <v>0</v>
      </c>
      <c r="Q6" s="320">
        <f>P6*$C6</f>
        <v>0</v>
      </c>
      <c r="R6" s="305">
        <v>0</v>
      </c>
      <c r="S6" s="307">
        <f>R6*$C6</f>
        <v>0</v>
      </c>
      <c r="T6" s="319">
        <v>0</v>
      </c>
      <c r="U6" s="320">
        <f>T6*$C6</f>
        <v>0</v>
      </c>
      <c r="V6" s="305">
        <v>0</v>
      </c>
      <c r="W6" s="307">
        <f>V6*$C6</f>
        <v>0</v>
      </c>
      <c r="X6" s="319">
        <v>0</v>
      </c>
      <c r="Y6" s="320">
        <f>X6*$C6</f>
        <v>0</v>
      </c>
    </row>
    <row r="7" spans="1:118">
      <c r="B7" s="284" t="s">
        <v>141</v>
      </c>
      <c r="C7" s="288">
        <v>1</v>
      </c>
      <c r="D7" s="319">
        <v>55</v>
      </c>
      <c r="E7" s="320">
        <f t="shared" ref="E7:E19" si="0">D7*$C7</f>
        <v>55</v>
      </c>
      <c r="F7" s="305">
        <v>55</v>
      </c>
      <c r="G7" s="307">
        <f t="shared" ref="G7:G19" si="1">F7*$C7</f>
        <v>55</v>
      </c>
      <c r="H7" s="319">
        <v>55</v>
      </c>
      <c r="I7" s="320">
        <f t="shared" ref="I7:I19" si="2">H7*$C7</f>
        <v>55</v>
      </c>
      <c r="J7" s="305">
        <v>55</v>
      </c>
      <c r="K7" s="307">
        <f t="shared" ref="K7:K19" si="3">J7*$C7</f>
        <v>55</v>
      </c>
      <c r="L7" s="319">
        <v>55</v>
      </c>
      <c r="M7" s="320">
        <f t="shared" ref="M7:M19" si="4">L7*$C7</f>
        <v>55</v>
      </c>
      <c r="N7" s="305">
        <v>55</v>
      </c>
      <c r="O7" s="307">
        <f t="shared" ref="O7:O19" si="5">N7*$C7</f>
        <v>55</v>
      </c>
      <c r="P7" s="319">
        <v>55</v>
      </c>
      <c r="Q7" s="320">
        <f t="shared" ref="Q7:Q19" si="6">P7*$C7</f>
        <v>55</v>
      </c>
      <c r="R7" s="305">
        <v>55</v>
      </c>
      <c r="S7" s="307">
        <f t="shared" ref="S7:S19" si="7">R7*$C7</f>
        <v>55</v>
      </c>
      <c r="T7" s="319">
        <v>55</v>
      </c>
      <c r="U7" s="320">
        <f t="shared" ref="U7:U19" si="8">T7*$C7</f>
        <v>55</v>
      </c>
      <c r="V7" s="305">
        <v>55</v>
      </c>
      <c r="W7" s="307">
        <f t="shared" ref="W7:W19" si="9">V7*$C7</f>
        <v>55</v>
      </c>
      <c r="X7" s="319">
        <v>55</v>
      </c>
      <c r="Y7" s="320">
        <f t="shared" ref="Y7:Y19" si="10">X7*$C7</f>
        <v>55</v>
      </c>
    </row>
    <row r="8" spans="1:118">
      <c r="B8" s="284">
        <v>1</v>
      </c>
      <c r="C8" s="288">
        <v>1</v>
      </c>
      <c r="D8" s="319">
        <v>55</v>
      </c>
      <c r="E8" s="320">
        <f t="shared" si="0"/>
        <v>55</v>
      </c>
      <c r="F8" s="305">
        <v>55</v>
      </c>
      <c r="G8" s="307">
        <f t="shared" si="1"/>
        <v>55</v>
      </c>
      <c r="H8" s="319">
        <v>55</v>
      </c>
      <c r="I8" s="320">
        <f t="shared" si="2"/>
        <v>55</v>
      </c>
      <c r="J8" s="305">
        <v>55</v>
      </c>
      <c r="K8" s="307">
        <f t="shared" si="3"/>
        <v>55</v>
      </c>
      <c r="L8" s="319">
        <v>55</v>
      </c>
      <c r="M8" s="320">
        <f t="shared" si="4"/>
        <v>55</v>
      </c>
      <c r="N8" s="305">
        <v>55</v>
      </c>
      <c r="O8" s="307">
        <f t="shared" si="5"/>
        <v>55</v>
      </c>
      <c r="P8" s="319">
        <v>55</v>
      </c>
      <c r="Q8" s="320">
        <f t="shared" si="6"/>
        <v>55</v>
      </c>
      <c r="R8" s="305">
        <v>55</v>
      </c>
      <c r="S8" s="307">
        <f t="shared" si="7"/>
        <v>55</v>
      </c>
      <c r="T8" s="319">
        <v>55</v>
      </c>
      <c r="U8" s="320">
        <f t="shared" si="8"/>
        <v>55</v>
      </c>
      <c r="V8" s="305">
        <v>55</v>
      </c>
      <c r="W8" s="307">
        <f t="shared" si="9"/>
        <v>55</v>
      </c>
      <c r="X8" s="319">
        <v>55</v>
      </c>
      <c r="Y8" s="320">
        <f t="shared" si="10"/>
        <v>55</v>
      </c>
    </row>
    <row r="9" spans="1:118">
      <c r="B9" s="284">
        <v>2</v>
      </c>
      <c r="C9" s="288">
        <v>1</v>
      </c>
      <c r="D9" s="319">
        <v>55</v>
      </c>
      <c r="E9" s="320">
        <f t="shared" si="0"/>
        <v>55</v>
      </c>
      <c r="F9" s="305">
        <v>55</v>
      </c>
      <c r="G9" s="307">
        <f t="shared" si="1"/>
        <v>55</v>
      </c>
      <c r="H9" s="319">
        <v>55</v>
      </c>
      <c r="I9" s="320">
        <f t="shared" si="2"/>
        <v>55</v>
      </c>
      <c r="J9" s="305">
        <v>55</v>
      </c>
      <c r="K9" s="307">
        <f t="shared" si="3"/>
        <v>55</v>
      </c>
      <c r="L9" s="319">
        <v>55</v>
      </c>
      <c r="M9" s="320">
        <f t="shared" si="4"/>
        <v>55</v>
      </c>
      <c r="N9" s="305">
        <v>55</v>
      </c>
      <c r="O9" s="307">
        <f t="shared" si="5"/>
        <v>55</v>
      </c>
      <c r="P9" s="319">
        <v>55</v>
      </c>
      <c r="Q9" s="320">
        <f t="shared" si="6"/>
        <v>55</v>
      </c>
      <c r="R9" s="305">
        <v>55</v>
      </c>
      <c r="S9" s="307">
        <f t="shared" si="7"/>
        <v>55</v>
      </c>
      <c r="T9" s="319">
        <v>55</v>
      </c>
      <c r="U9" s="320">
        <f t="shared" si="8"/>
        <v>55</v>
      </c>
      <c r="V9" s="305">
        <v>55</v>
      </c>
      <c r="W9" s="307">
        <f t="shared" si="9"/>
        <v>55</v>
      </c>
      <c r="X9" s="319">
        <v>55</v>
      </c>
      <c r="Y9" s="320">
        <f t="shared" si="10"/>
        <v>55</v>
      </c>
    </row>
    <row r="10" spans="1:118">
      <c r="B10" s="284">
        <v>3</v>
      </c>
      <c r="C10" s="288">
        <v>1</v>
      </c>
      <c r="D10" s="319">
        <v>55</v>
      </c>
      <c r="E10" s="320">
        <f t="shared" si="0"/>
        <v>55</v>
      </c>
      <c r="F10" s="305">
        <v>55</v>
      </c>
      <c r="G10" s="307">
        <f t="shared" si="1"/>
        <v>55</v>
      </c>
      <c r="H10" s="319">
        <v>55</v>
      </c>
      <c r="I10" s="320">
        <f t="shared" si="2"/>
        <v>55</v>
      </c>
      <c r="J10" s="305">
        <v>55</v>
      </c>
      <c r="K10" s="307">
        <f t="shared" si="3"/>
        <v>55</v>
      </c>
      <c r="L10" s="319">
        <v>55</v>
      </c>
      <c r="M10" s="320">
        <f t="shared" si="4"/>
        <v>55</v>
      </c>
      <c r="N10" s="305">
        <v>55</v>
      </c>
      <c r="O10" s="307">
        <f t="shared" si="5"/>
        <v>55</v>
      </c>
      <c r="P10" s="319">
        <v>55</v>
      </c>
      <c r="Q10" s="320">
        <f t="shared" si="6"/>
        <v>55</v>
      </c>
      <c r="R10" s="305">
        <v>55</v>
      </c>
      <c r="S10" s="307">
        <f t="shared" si="7"/>
        <v>55</v>
      </c>
      <c r="T10" s="319">
        <v>55</v>
      </c>
      <c r="U10" s="320">
        <f t="shared" si="8"/>
        <v>55</v>
      </c>
      <c r="V10" s="305">
        <v>55</v>
      </c>
      <c r="W10" s="307">
        <f t="shared" si="9"/>
        <v>55</v>
      </c>
      <c r="X10" s="319">
        <v>55</v>
      </c>
      <c r="Y10" s="320">
        <f t="shared" si="10"/>
        <v>55</v>
      </c>
    </row>
    <row r="11" spans="1:118">
      <c r="B11" s="284">
        <v>4</v>
      </c>
      <c r="C11" s="288">
        <v>1</v>
      </c>
      <c r="D11" s="319">
        <v>55</v>
      </c>
      <c r="E11" s="320">
        <f t="shared" si="0"/>
        <v>55</v>
      </c>
      <c r="F11" s="305">
        <v>55</v>
      </c>
      <c r="G11" s="307">
        <f t="shared" si="1"/>
        <v>55</v>
      </c>
      <c r="H11" s="319">
        <v>55</v>
      </c>
      <c r="I11" s="320">
        <f t="shared" si="2"/>
        <v>55</v>
      </c>
      <c r="J11" s="305">
        <v>55</v>
      </c>
      <c r="K11" s="307">
        <f t="shared" si="3"/>
        <v>55</v>
      </c>
      <c r="L11" s="319">
        <v>55</v>
      </c>
      <c r="M11" s="320">
        <f t="shared" si="4"/>
        <v>55</v>
      </c>
      <c r="N11" s="305">
        <v>55</v>
      </c>
      <c r="O11" s="307">
        <f t="shared" si="5"/>
        <v>55</v>
      </c>
      <c r="P11" s="319">
        <v>55</v>
      </c>
      <c r="Q11" s="320">
        <f t="shared" si="6"/>
        <v>55</v>
      </c>
      <c r="R11" s="305">
        <v>55</v>
      </c>
      <c r="S11" s="307">
        <f t="shared" si="7"/>
        <v>55</v>
      </c>
      <c r="T11" s="319">
        <v>55</v>
      </c>
      <c r="U11" s="320">
        <f t="shared" si="8"/>
        <v>55</v>
      </c>
      <c r="V11" s="305">
        <v>55</v>
      </c>
      <c r="W11" s="307">
        <f t="shared" si="9"/>
        <v>55</v>
      </c>
      <c r="X11" s="319">
        <v>55</v>
      </c>
      <c r="Y11" s="320">
        <f t="shared" si="10"/>
        <v>55</v>
      </c>
    </row>
    <row r="12" spans="1:118" ht="13" thickBot="1">
      <c r="A12" s="277"/>
      <c r="B12" s="293">
        <v>5</v>
      </c>
      <c r="C12" s="294">
        <v>1</v>
      </c>
      <c r="D12" s="321">
        <v>60</v>
      </c>
      <c r="E12" s="320">
        <f t="shared" si="0"/>
        <v>60</v>
      </c>
      <c r="F12" s="308">
        <v>60</v>
      </c>
      <c r="G12" s="338">
        <f t="shared" si="1"/>
        <v>60</v>
      </c>
      <c r="H12" s="321">
        <v>60</v>
      </c>
      <c r="I12" s="320">
        <f t="shared" si="2"/>
        <v>60</v>
      </c>
      <c r="J12" s="308">
        <v>60</v>
      </c>
      <c r="K12" s="338">
        <f t="shared" si="3"/>
        <v>60</v>
      </c>
      <c r="L12" s="321">
        <v>60</v>
      </c>
      <c r="M12" s="320">
        <f t="shared" si="4"/>
        <v>60</v>
      </c>
      <c r="N12" s="308">
        <v>60</v>
      </c>
      <c r="O12" s="338">
        <f t="shared" si="5"/>
        <v>60</v>
      </c>
      <c r="P12" s="321">
        <v>60</v>
      </c>
      <c r="Q12" s="320">
        <f t="shared" si="6"/>
        <v>60</v>
      </c>
      <c r="R12" s="308">
        <v>60</v>
      </c>
      <c r="S12" s="338">
        <f t="shared" si="7"/>
        <v>60</v>
      </c>
      <c r="T12" s="321">
        <v>60</v>
      </c>
      <c r="U12" s="320">
        <f t="shared" si="8"/>
        <v>60</v>
      </c>
      <c r="V12" s="308">
        <v>60</v>
      </c>
      <c r="W12" s="338">
        <f t="shared" si="9"/>
        <v>60</v>
      </c>
      <c r="X12" s="321">
        <v>60</v>
      </c>
      <c r="Y12" s="320">
        <f t="shared" si="10"/>
        <v>60</v>
      </c>
    </row>
    <row r="13" spans="1:118" s="211" customFormat="1">
      <c r="A13"/>
      <c r="B13" s="295">
        <v>6</v>
      </c>
      <c r="C13" s="296">
        <v>1</v>
      </c>
      <c r="D13" s="322">
        <v>68</v>
      </c>
      <c r="E13" s="320">
        <f t="shared" si="0"/>
        <v>68</v>
      </c>
      <c r="F13" s="309">
        <v>68</v>
      </c>
      <c r="G13" s="340">
        <f t="shared" si="1"/>
        <v>68</v>
      </c>
      <c r="H13" s="322">
        <v>68</v>
      </c>
      <c r="I13" s="320">
        <f t="shared" si="2"/>
        <v>68</v>
      </c>
      <c r="J13" s="309">
        <v>68</v>
      </c>
      <c r="K13" s="340">
        <f t="shared" si="3"/>
        <v>68</v>
      </c>
      <c r="L13" s="322">
        <v>68</v>
      </c>
      <c r="M13" s="320">
        <f t="shared" si="4"/>
        <v>68</v>
      </c>
      <c r="N13" s="309">
        <v>68</v>
      </c>
      <c r="O13" s="340">
        <f t="shared" si="5"/>
        <v>68</v>
      </c>
      <c r="P13" s="322">
        <v>68</v>
      </c>
      <c r="Q13" s="320">
        <f t="shared" si="6"/>
        <v>68</v>
      </c>
      <c r="R13" s="309">
        <v>68</v>
      </c>
      <c r="S13" s="340">
        <f t="shared" si="7"/>
        <v>68</v>
      </c>
      <c r="T13" s="322">
        <v>68</v>
      </c>
      <c r="U13" s="320">
        <f t="shared" si="8"/>
        <v>68</v>
      </c>
      <c r="V13" s="309">
        <v>68</v>
      </c>
      <c r="W13" s="340">
        <f t="shared" si="9"/>
        <v>68</v>
      </c>
      <c r="X13" s="322">
        <v>68</v>
      </c>
      <c r="Y13" s="320">
        <f t="shared" si="10"/>
        <v>68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</row>
    <row r="14" spans="1:118">
      <c r="B14" s="297">
        <v>7</v>
      </c>
      <c r="C14" s="288">
        <v>1.2</v>
      </c>
      <c r="D14" s="335">
        <v>60</v>
      </c>
      <c r="E14" s="320">
        <f t="shared" si="0"/>
        <v>72</v>
      </c>
      <c r="F14" s="310">
        <v>60</v>
      </c>
      <c r="G14" s="307">
        <f t="shared" si="1"/>
        <v>72</v>
      </c>
      <c r="H14" s="335">
        <v>60</v>
      </c>
      <c r="I14" s="320">
        <f t="shared" si="2"/>
        <v>72</v>
      </c>
      <c r="J14" s="310">
        <v>60</v>
      </c>
      <c r="K14" s="307">
        <f t="shared" si="3"/>
        <v>72</v>
      </c>
      <c r="L14" s="335">
        <v>60</v>
      </c>
      <c r="M14" s="320">
        <f t="shared" si="4"/>
        <v>72</v>
      </c>
      <c r="N14" s="310">
        <v>60</v>
      </c>
      <c r="O14" s="307">
        <f t="shared" si="5"/>
        <v>72</v>
      </c>
      <c r="P14" s="335">
        <v>60</v>
      </c>
      <c r="Q14" s="320">
        <f t="shared" si="6"/>
        <v>72</v>
      </c>
      <c r="R14" s="310">
        <v>60</v>
      </c>
      <c r="S14" s="307">
        <f t="shared" si="7"/>
        <v>72</v>
      </c>
      <c r="T14" s="335">
        <v>60</v>
      </c>
      <c r="U14" s="320">
        <f t="shared" si="8"/>
        <v>72</v>
      </c>
      <c r="V14" s="310">
        <v>60</v>
      </c>
      <c r="W14" s="307">
        <f t="shared" si="9"/>
        <v>72</v>
      </c>
      <c r="X14" s="335">
        <v>60</v>
      </c>
      <c r="Y14" s="320">
        <f t="shared" si="10"/>
        <v>72</v>
      </c>
      <c r="DM14" s="277"/>
      <c r="DN14" s="277"/>
    </row>
    <row r="15" spans="1:118" ht="13" thickBot="1">
      <c r="A15" s="277"/>
      <c r="B15" s="298">
        <v>8</v>
      </c>
      <c r="C15" s="289">
        <v>1.2</v>
      </c>
      <c r="D15" s="336">
        <v>48</v>
      </c>
      <c r="E15" s="320">
        <f t="shared" si="0"/>
        <v>57.599999999999994</v>
      </c>
      <c r="F15" s="311">
        <v>48</v>
      </c>
      <c r="G15" s="341">
        <f t="shared" si="1"/>
        <v>57.599999999999994</v>
      </c>
      <c r="H15" s="336">
        <v>48</v>
      </c>
      <c r="I15" s="320">
        <f t="shared" si="2"/>
        <v>57.599999999999994</v>
      </c>
      <c r="J15" s="311">
        <v>48</v>
      </c>
      <c r="K15" s="341">
        <f t="shared" si="3"/>
        <v>57.599999999999994</v>
      </c>
      <c r="L15" s="336">
        <v>48</v>
      </c>
      <c r="M15" s="320">
        <f t="shared" si="4"/>
        <v>57.599999999999994</v>
      </c>
      <c r="N15" s="311">
        <v>48</v>
      </c>
      <c r="O15" s="341">
        <f t="shared" si="5"/>
        <v>57.599999999999994</v>
      </c>
      <c r="P15" s="336">
        <v>48</v>
      </c>
      <c r="Q15" s="320">
        <f t="shared" si="6"/>
        <v>57.599999999999994</v>
      </c>
      <c r="R15" s="311">
        <v>48</v>
      </c>
      <c r="S15" s="341">
        <f t="shared" si="7"/>
        <v>57.599999999999994</v>
      </c>
      <c r="T15" s="336">
        <v>48</v>
      </c>
      <c r="U15" s="320">
        <f t="shared" si="8"/>
        <v>57.599999999999994</v>
      </c>
      <c r="V15" s="311">
        <v>48</v>
      </c>
      <c r="W15" s="341">
        <f t="shared" si="9"/>
        <v>57.599999999999994</v>
      </c>
      <c r="X15" s="336">
        <v>48</v>
      </c>
      <c r="Y15" s="320">
        <f t="shared" si="10"/>
        <v>57.599999999999994</v>
      </c>
    </row>
    <row r="16" spans="1:118" s="211" customFormat="1">
      <c r="A16"/>
      <c r="B16" s="290">
        <v>9</v>
      </c>
      <c r="C16" s="291">
        <v>1.2</v>
      </c>
      <c r="D16" s="324">
        <v>0</v>
      </c>
      <c r="E16" s="320">
        <f t="shared" si="0"/>
        <v>0</v>
      </c>
      <c r="F16" s="312">
        <v>0</v>
      </c>
      <c r="G16" s="339">
        <f t="shared" si="1"/>
        <v>0</v>
      </c>
      <c r="H16" s="324">
        <v>0</v>
      </c>
      <c r="I16" s="320">
        <f t="shared" si="2"/>
        <v>0</v>
      </c>
      <c r="J16" s="312">
        <v>0</v>
      </c>
      <c r="K16" s="339">
        <f t="shared" si="3"/>
        <v>0</v>
      </c>
      <c r="L16" s="324">
        <v>0</v>
      </c>
      <c r="M16" s="320">
        <f t="shared" si="4"/>
        <v>0</v>
      </c>
      <c r="N16" s="312">
        <v>0</v>
      </c>
      <c r="O16" s="339">
        <f t="shared" si="5"/>
        <v>0</v>
      </c>
      <c r="P16" s="324">
        <v>0</v>
      </c>
      <c r="Q16" s="320">
        <f t="shared" si="6"/>
        <v>0</v>
      </c>
      <c r="R16" s="312">
        <v>0</v>
      </c>
      <c r="S16" s="339">
        <f t="shared" si="7"/>
        <v>0</v>
      </c>
      <c r="T16" s="324">
        <v>0</v>
      </c>
      <c r="U16" s="320">
        <f t="shared" si="8"/>
        <v>0</v>
      </c>
      <c r="V16" s="312">
        <v>0</v>
      </c>
      <c r="W16" s="339">
        <f t="shared" si="9"/>
        <v>0</v>
      </c>
      <c r="X16" s="324">
        <v>0</v>
      </c>
      <c r="Y16" s="320">
        <f t="shared" si="10"/>
        <v>0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</row>
    <row r="17" spans="1:117">
      <c r="B17" s="284">
        <v>10</v>
      </c>
      <c r="C17" s="288">
        <v>1.2</v>
      </c>
      <c r="D17" s="323">
        <v>0</v>
      </c>
      <c r="E17" s="320">
        <f t="shared" si="0"/>
        <v>0</v>
      </c>
      <c r="F17" s="310">
        <v>0</v>
      </c>
      <c r="G17" s="307">
        <f t="shared" si="1"/>
        <v>0</v>
      </c>
      <c r="H17" s="323">
        <v>0</v>
      </c>
      <c r="I17" s="320">
        <f t="shared" si="2"/>
        <v>0</v>
      </c>
      <c r="J17" s="310">
        <v>0</v>
      </c>
      <c r="K17" s="307">
        <f t="shared" si="3"/>
        <v>0</v>
      </c>
      <c r="L17" s="323">
        <v>0</v>
      </c>
      <c r="M17" s="320">
        <f t="shared" si="4"/>
        <v>0</v>
      </c>
      <c r="N17" s="310">
        <v>0</v>
      </c>
      <c r="O17" s="307">
        <f t="shared" si="5"/>
        <v>0</v>
      </c>
      <c r="P17" s="323">
        <v>0</v>
      </c>
      <c r="Q17" s="320">
        <f t="shared" si="6"/>
        <v>0</v>
      </c>
      <c r="R17" s="310">
        <v>0</v>
      </c>
      <c r="S17" s="307">
        <f t="shared" si="7"/>
        <v>0</v>
      </c>
      <c r="T17" s="323">
        <v>0</v>
      </c>
      <c r="U17" s="320">
        <f t="shared" si="8"/>
        <v>0</v>
      </c>
      <c r="V17" s="310">
        <v>0</v>
      </c>
      <c r="W17" s="307">
        <f t="shared" si="9"/>
        <v>0</v>
      </c>
      <c r="X17" s="323">
        <v>0</v>
      </c>
      <c r="Y17" s="320">
        <f t="shared" si="10"/>
        <v>0</v>
      </c>
    </row>
    <row r="18" spans="1:117">
      <c r="B18" s="284">
        <v>11</v>
      </c>
      <c r="C18" s="288">
        <v>1.2</v>
      </c>
      <c r="D18" s="323">
        <v>0</v>
      </c>
      <c r="E18" s="320">
        <f t="shared" si="0"/>
        <v>0</v>
      </c>
      <c r="F18" s="310">
        <v>0</v>
      </c>
      <c r="G18" s="307">
        <f t="shared" si="1"/>
        <v>0</v>
      </c>
      <c r="H18" s="323">
        <v>0</v>
      </c>
      <c r="I18" s="320">
        <f t="shared" si="2"/>
        <v>0</v>
      </c>
      <c r="J18" s="310">
        <v>0</v>
      </c>
      <c r="K18" s="307">
        <f t="shared" si="3"/>
        <v>0</v>
      </c>
      <c r="L18" s="323">
        <v>0</v>
      </c>
      <c r="M18" s="320">
        <f t="shared" si="4"/>
        <v>0</v>
      </c>
      <c r="N18" s="310">
        <v>0</v>
      </c>
      <c r="O18" s="307">
        <f t="shared" si="5"/>
        <v>0</v>
      </c>
      <c r="P18" s="323">
        <v>0</v>
      </c>
      <c r="Q18" s="320">
        <f t="shared" si="6"/>
        <v>0</v>
      </c>
      <c r="R18" s="310">
        <v>0</v>
      </c>
      <c r="S18" s="307">
        <f t="shared" si="7"/>
        <v>0</v>
      </c>
      <c r="T18" s="323">
        <v>0</v>
      </c>
      <c r="U18" s="320">
        <f t="shared" si="8"/>
        <v>0</v>
      </c>
      <c r="V18" s="310">
        <v>0</v>
      </c>
      <c r="W18" s="307">
        <f t="shared" si="9"/>
        <v>0</v>
      </c>
      <c r="X18" s="323">
        <v>0</v>
      </c>
      <c r="Y18" s="320">
        <f t="shared" si="10"/>
        <v>0</v>
      </c>
    </row>
    <row r="19" spans="1:117">
      <c r="B19" s="284">
        <v>12</v>
      </c>
      <c r="C19" s="288">
        <v>1.2</v>
      </c>
      <c r="D19" s="323">
        <v>0</v>
      </c>
      <c r="E19" s="320">
        <f t="shared" si="0"/>
        <v>0</v>
      </c>
      <c r="F19" s="310">
        <v>0</v>
      </c>
      <c r="G19" s="307">
        <f t="shared" si="1"/>
        <v>0</v>
      </c>
      <c r="H19" s="323">
        <v>0</v>
      </c>
      <c r="I19" s="320">
        <f t="shared" si="2"/>
        <v>0</v>
      </c>
      <c r="J19" s="310">
        <v>0</v>
      </c>
      <c r="K19" s="307">
        <f t="shared" si="3"/>
        <v>0</v>
      </c>
      <c r="L19" s="323">
        <v>0</v>
      </c>
      <c r="M19" s="320">
        <f t="shared" si="4"/>
        <v>0</v>
      </c>
      <c r="N19" s="310">
        <v>0</v>
      </c>
      <c r="O19" s="307">
        <f t="shared" si="5"/>
        <v>0</v>
      </c>
      <c r="P19" s="323">
        <v>0</v>
      </c>
      <c r="Q19" s="320">
        <f t="shared" si="6"/>
        <v>0</v>
      </c>
      <c r="R19" s="310">
        <v>0</v>
      </c>
      <c r="S19" s="307">
        <f t="shared" si="7"/>
        <v>0</v>
      </c>
      <c r="T19" s="323">
        <v>0</v>
      </c>
      <c r="U19" s="320">
        <f t="shared" si="8"/>
        <v>0</v>
      </c>
      <c r="V19" s="310">
        <v>0</v>
      </c>
      <c r="W19" s="307">
        <f t="shared" si="9"/>
        <v>0</v>
      </c>
      <c r="X19" s="323">
        <v>0</v>
      </c>
      <c r="Y19" s="320">
        <f t="shared" si="10"/>
        <v>0</v>
      </c>
    </row>
    <row r="20" spans="1:117" ht="13">
      <c r="A20" s="283"/>
      <c r="B20" s="292" t="s">
        <v>95</v>
      </c>
      <c r="C20" s="292"/>
      <c r="D20" s="313">
        <f t="shared" ref="D20:I20" si="11">SUM(D6:D19)</f>
        <v>511</v>
      </c>
      <c r="E20" s="313">
        <f t="shared" si="11"/>
        <v>532.6</v>
      </c>
      <c r="F20" s="313">
        <f t="shared" si="11"/>
        <v>511</v>
      </c>
      <c r="G20" s="313">
        <f t="shared" si="11"/>
        <v>532.6</v>
      </c>
      <c r="H20" s="313">
        <f t="shared" si="11"/>
        <v>511</v>
      </c>
      <c r="I20" s="313">
        <f t="shared" si="11"/>
        <v>532.6</v>
      </c>
      <c r="J20" s="313">
        <f t="shared" ref="J20:M20" si="12">SUM(J6:J19)</f>
        <v>511</v>
      </c>
      <c r="K20" s="313">
        <f t="shared" si="12"/>
        <v>532.6</v>
      </c>
      <c r="L20" s="313">
        <f t="shared" si="12"/>
        <v>511</v>
      </c>
      <c r="M20" s="313">
        <f t="shared" si="12"/>
        <v>532.6</v>
      </c>
      <c r="N20" s="313">
        <f t="shared" ref="N20:U20" si="13">SUM(N6:N19)</f>
        <v>511</v>
      </c>
      <c r="O20" s="313">
        <f t="shared" si="13"/>
        <v>532.6</v>
      </c>
      <c r="P20" s="313">
        <f t="shared" si="13"/>
        <v>511</v>
      </c>
      <c r="Q20" s="313">
        <f t="shared" si="13"/>
        <v>532.6</v>
      </c>
      <c r="R20" s="313">
        <f t="shared" si="13"/>
        <v>511</v>
      </c>
      <c r="S20" s="313">
        <f t="shared" si="13"/>
        <v>532.6</v>
      </c>
      <c r="T20" s="313">
        <f t="shared" si="13"/>
        <v>511</v>
      </c>
      <c r="U20" s="313">
        <f t="shared" si="13"/>
        <v>532.6</v>
      </c>
      <c r="V20" s="313">
        <f t="shared" ref="V20:Y20" si="14">SUM(V6:V19)</f>
        <v>511</v>
      </c>
      <c r="W20" s="313">
        <f t="shared" si="14"/>
        <v>532.6</v>
      </c>
      <c r="X20" s="313">
        <f t="shared" si="14"/>
        <v>511</v>
      </c>
      <c r="Y20" s="313">
        <f t="shared" si="14"/>
        <v>532.6</v>
      </c>
    </row>
    <row r="21" spans="1:117" s="220" customFormat="1" ht="13">
      <c r="A21"/>
      <c r="B21" s="292" t="s">
        <v>170</v>
      </c>
      <c r="C21" s="292"/>
      <c r="D21" s="315"/>
      <c r="E21" s="317">
        <v>678900</v>
      </c>
      <c r="F21" s="327"/>
      <c r="G21" s="317">
        <v>686200</v>
      </c>
      <c r="H21" s="327"/>
      <c r="I21" s="317">
        <v>686200</v>
      </c>
      <c r="J21" s="327"/>
      <c r="K21" s="317">
        <v>686200</v>
      </c>
      <c r="L21" s="327"/>
      <c r="M21" s="317">
        <v>686200</v>
      </c>
      <c r="N21" s="327"/>
      <c r="O21" s="317">
        <v>686200</v>
      </c>
      <c r="P21" s="327"/>
      <c r="Q21" s="317">
        <v>686200</v>
      </c>
      <c r="R21" s="327"/>
      <c r="S21" s="317">
        <v>686200</v>
      </c>
      <c r="T21" s="327"/>
      <c r="U21" s="317">
        <v>686200</v>
      </c>
      <c r="V21" s="327"/>
      <c r="W21" s="317">
        <v>686200</v>
      </c>
      <c r="X21" s="327"/>
      <c r="Y21" s="317">
        <v>686200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17">
      <c r="B22" s="292" t="s">
        <v>171</v>
      </c>
      <c r="C22" s="292"/>
      <c r="D22" s="315"/>
      <c r="E22" s="318">
        <v>611010</v>
      </c>
      <c r="F22" s="327"/>
      <c r="G22" s="318">
        <v>617580</v>
      </c>
      <c r="H22" s="327"/>
      <c r="I22" s="318">
        <v>617580</v>
      </c>
      <c r="J22" s="327"/>
      <c r="K22" s="318">
        <v>617580</v>
      </c>
      <c r="L22" s="327"/>
      <c r="M22" s="318">
        <v>617580</v>
      </c>
      <c r="N22" s="327"/>
      <c r="O22" s="318">
        <v>617580</v>
      </c>
      <c r="P22" s="327"/>
      <c r="Q22" s="318">
        <v>617580</v>
      </c>
      <c r="R22" s="327"/>
      <c r="S22" s="318">
        <v>617580</v>
      </c>
      <c r="T22" s="327"/>
      <c r="U22" s="318">
        <v>617580</v>
      </c>
      <c r="V22" s="327"/>
      <c r="W22" s="318">
        <v>617580</v>
      </c>
      <c r="X22" s="327"/>
      <c r="Y22" s="318">
        <v>617580</v>
      </c>
    </row>
    <row r="23" spans="1:117" ht="13.5">
      <c r="V23" s="316"/>
    </row>
    <row r="24" spans="1:117">
      <c r="B24" s="299" t="s">
        <v>135</v>
      </c>
      <c r="C24" s="300"/>
      <c r="D24" s="300"/>
      <c r="E24" s="300"/>
      <c r="F24" s="300"/>
      <c r="G24" s="301">
        <v>1460</v>
      </c>
    </row>
    <row r="25" spans="1:117">
      <c r="B25" s="302" t="s">
        <v>136</v>
      </c>
      <c r="C25" s="303"/>
      <c r="D25" s="303"/>
      <c r="E25" s="303"/>
      <c r="F25" s="303"/>
      <c r="G25" s="304">
        <v>1314</v>
      </c>
    </row>
  </sheetData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Sources and Uses</vt:lpstr>
      <vt:lpstr>Pro-Forma</vt:lpstr>
      <vt:lpstr>Project Budget</vt:lpstr>
      <vt:lpstr>Land Cost</vt:lpstr>
      <vt:lpstr>Student Projections</vt:lpstr>
      <vt:lpstr>'Student Projections'!Print_Area</vt:lpstr>
    </vt:vector>
  </TitlesOfParts>
  <Company>The Staubach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</dc:creator>
  <cp:lastModifiedBy>Sean Elder</cp:lastModifiedBy>
  <cp:lastPrinted>2012-10-01T15:10:26Z</cp:lastPrinted>
  <dcterms:created xsi:type="dcterms:W3CDTF">2001-07-18T22:00:28Z</dcterms:created>
  <dcterms:modified xsi:type="dcterms:W3CDTF">2022-06-21T18:17:27Z</dcterms:modified>
</cp:coreProperties>
</file>